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8190"/>
  </bookViews>
  <sheets>
    <sheet name="КВРы" sheetId="2" r:id="rId1"/>
  </sheets>
  <definedNames>
    <definedName name="_xlnm.Print_Area" localSheetId="0">КВРы!$A$1:$Q$33</definedName>
  </definedNames>
  <calcPr calcId="145621"/>
</workbook>
</file>

<file path=xl/calcChain.xml><?xml version="1.0" encoding="utf-8"?>
<calcChain xmlns="http://schemas.openxmlformats.org/spreadsheetml/2006/main">
  <c r="F27" i="2" l="1"/>
  <c r="F9" i="2"/>
  <c r="N32" i="2" l="1"/>
  <c r="J32" i="2"/>
  <c r="F32" i="2"/>
  <c r="O17" i="2"/>
  <c r="O16" i="2"/>
  <c r="O29" i="2"/>
  <c r="K29" i="2" l="1"/>
  <c r="K28" i="2" l="1"/>
  <c r="K26" i="2"/>
  <c r="K25" i="2"/>
  <c r="K24" i="2"/>
  <c r="K22" i="2"/>
  <c r="K21" i="2"/>
  <c r="K20" i="2"/>
  <c r="K19" i="2"/>
  <c r="K18" i="2"/>
  <c r="K17" i="2"/>
  <c r="K15" i="2"/>
  <c r="K13" i="2"/>
  <c r="K12" i="2"/>
  <c r="K10" i="2"/>
  <c r="K9" i="2"/>
  <c r="K8" i="2"/>
  <c r="C28" i="2" l="1"/>
  <c r="Q8" i="2" l="1"/>
  <c r="P8" i="2"/>
  <c r="M8" i="2"/>
  <c r="L8" i="2"/>
  <c r="D19" i="2" l="1"/>
  <c r="N19" i="2" l="1"/>
  <c r="E9" i="2"/>
  <c r="I8" i="2" l="1"/>
  <c r="E8" i="2"/>
  <c r="H8" i="2" l="1"/>
  <c r="E10" i="2" l="1"/>
  <c r="E11" i="2"/>
  <c r="E13" i="2"/>
  <c r="E14" i="2"/>
  <c r="E15" i="2"/>
  <c r="E16" i="2"/>
  <c r="E18" i="2"/>
  <c r="E20" i="2"/>
  <c r="E21" i="2"/>
  <c r="E22" i="2"/>
  <c r="E23" i="2"/>
  <c r="E25" i="2"/>
  <c r="E26" i="2"/>
  <c r="E28" i="2"/>
  <c r="E17" i="2" l="1"/>
  <c r="Q27" i="2" l="1"/>
  <c r="L27" i="2"/>
  <c r="I27" i="2"/>
  <c r="M27" i="2"/>
  <c r="F24" i="2"/>
  <c r="P25" i="2"/>
  <c r="M25" i="2"/>
  <c r="D24" i="2"/>
  <c r="C24" i="2"/>
  <c r="Q23" i="2"/>
  <c r="P23" i="2"/>
  <c r="M23" i="2"/>
  <c r="L23" i="2"/>
  <c r="I23" i="2"/>
  <c r="H23" i="2"/>
  <c r="Q22" i="2"/>
  <c r="P22" i="2"/>
  <c r="L22" i="2"/>
  <c r="I22" i="2"/>
  <c r="H22" i="2"/>
  <c r="M22" i="2"/>
  <c r="M21" i="2"/>
  <c r="L21" i="2"/>
  <c r="I21" i="2"/>
  <c r="H21" i="2"/>
  <c r="M20" i="2"/>
  <c r="I20" i="2"/>
  <c r="H20" i="2"/>
  <c r="F19" i="2"/>
  <c r="C19" i="2"/>
  <c r="M18" i="2"/>
  <c r="L18" i="2"/>
  <c r="I18" i="2"/>
  <c r="H18" i="2"/>
  <c r="M17" i="2"/>
  <c r="I17" i="2"/>
  <c r="H17" i="2"/>
  <c r="P16" i="2"/>
  <c r="L16" i="2"/>
  <c r="M16" i="2"/>
  <c r="H16" i="2"/>
  <c r="I16" i="2"/>
  <c r="P15" i="2"/>
  <c r="M15" i="2"/>
  <c r="L15" i="2"/>
  <c r="L14" i="2"/>
  <c r="I14" i="2"/>
  <c r="H14" i="2"/>
  <c r="Q13" i="2"/>
  <c r="M13" i="2"/>
  <c r="L13" i="2"/>
  <c r="I13" i="2"/>
  <c r="H13" i="2"/>
  <c r="F12" i="2"/>
  <c r="D12" i="2"/>
  <c r="C12" i="2"/>
  <c r="Q11" i="2"/>
  <c r="M11" i="2"/>
  <c r="L11" i="2"/>
  <c r="I11" i="2"/>
  <c r="H11" i="2"/>
  <c r="I10" i="2"/>
  <c r="H10" i="2"/>
  <c r="I9" i="2"/>
  <c r="E19" i="2" l="1"/>
  <c r="E24" i="2"/>
  <c r="C7" i="2"/>
  <c r="E12" i="2"/>
  <c r="D7" i="2"/>
  <c r="N24" i="2"/>
  <c r="L26" i="2"/>
  <c r="I19" i="2"/>
  <c r="I12" i="2"/>
  <c r="I26" i="2"/>
  <c r="H26" i="2"/>
  <c r="P27" i="2"/>
  <c r="Q25" i="2"/>
  <c r="Q15" i="2"/>
  <c r="Q14" i="2"/>
  <c r="M14" i="2"/>
  <c r="M28" i="2"/>
  <c r="L28" i="2"/>
  <c r="H24" i="2"/>
  <c r="I24" i="2"/>
  <c r="J12" i="2"/>
  <c r="H15" i="2"/>
  <c r="Q16" i="2"/>
  <c r="H19" i="2"/>
  <c r="H25" i="2"/>
  <c r="F7" i="2"/>
  <c r="I15" i="2"/>
  <c r="J24" i="2"/>
  <c r="I25" i="2"/>
  <c r="H27" i="2"/>
  <c r="H28" i="2"/>
  <c r="N12" i="2"/>
  <c r="J19" i="2"/>
  <c r="L25" i="2"/>
  <c r="I28" i="2"/>
  <c r="H9" i="2"/>
  <c r="P11" i="2"/>
  <c r="H12" i="2"/>
  <c r="P13" i="2"/>
  <c r="P14" i="2"/>
  <c r="L17" i="2"/>
  <c r="L20" i="2"/>
  <c r="G20" i="2" l="1"/>
  <c r="G19" i="2"/>
  <c r="G27" i="2"/>
  <c r="I7" i="2"/>
  <c r="F33" i="2"/>
  <c r="G11" i="2"/>
  <c r="G8" i="2"/>
  <c r="G10" i="2"/>
  <c r="G12" i="2"/>
  <c r="G28" i="2"/>
  <c r="G25" i="2"/>
  <c r="G13" i="2"/>
  <c r="G21" i="2"/>
  <c r="G7" i="2"/>
  <c r="G14" i="2"/>
  <c r="G22" i="2"/>
  <c r="G18" i="2"/>
  <c r="G15" i="2"/>
  <c r="G23" i="2"/>
  <c r="G24" i="2"/>
  <c r="G16" i="2"/>
  <c r="G9" i="2"/>
  <c r="G17" i="2"/>
  <c r="G26" i="2"/>
  <c r="J7" i="2"/>
  <c r="E7" i="2"/>
  <c r="H7" i="2"/>
  <c r="P26" i="2"/>
  <c r="M12" i="2"/>
  <c r="Q12" i="2"/>
  <c r="L12" i="2"/>
  <c r="Q24" i="2"/>
  <c r="P24" i="2"/>
  <c r="Q20" i="2"/>
  <c r="P20" i="2"/>
  <c r="Q18" i="2"/>
  <c r="P18" i="2"/>
  <c r="Q17" i="2"/>
  <c r="P17" i="2"/>
  <c r="Q28" i="2"/>
  <c r="P28" i="2"/>
  <c r="M10" i="2"/>
  <c r="L10" i="2"/>
  <c r="M24" i="2"/>
  <c r="L24" i="2"/>
  <c r="M9" i="2"/>
  <c r="L9" i="2"/>
  <c r="M19" i="2"/>
  <c r="L19" i="2"/>
  <c r="Q21" i="2"/>
  <c r="P21" i="2"/>
  <c r="L7" i="2" l="1"/>
  <c r="J33" i="2"/>
  <c r="K11" i="2"/>
  <c r="K27" i="2"/>
  <c r="K23" i="2"/>
  <c r="K7" i="2"/>
  <c r="K14" i="2"/>
  <c r="K16" i="2"/>
  <c r="M7" i="2"/>
  <c r="J30" i="2"/>
  <c r="P12" i="2"/>
  <c r="Q9" i="2"/>
  <c r="P9" i="2"/>
  <c r="N7" i="2"/>
  <c r="Q19" i="2"/>
  <c r="P19" i="2"/>
  <c r="Q10" i="2"/>
  <c r="P10" i="2"/>
  <c r="N33" i="2" l="1"/>
  <c r="O8" i="2"/>
  <c r="O24" i="2"/>
  <c r="O27" i="2"/>
  <c r="O14" i="2"/>
  <c r="O9" i="2"/>
  <c r="O25" i="2"/>
  <c r="O19" i="2"/>
  <c r="O23" i="2"/>
  <c r="O10" i="2"/>
  <c r="O18" i="2"/>
  <c r="O26" i="2"/>
  <c r="O21" i="2"/>
  <c r="O22" i="2"/>
  <c r="O11" i="2"/>
  <c r="O7" i="2"/>
  <c r="O12" i="2"/>
  <c r="O20" i="2"/>
  <c r="O28" i="2"/>
  <c r="O15" i="2"/>
  <c r="O13" i="2"/>
  <c r="N30" i="2"/>
  <c r="P7" i="2"/>
  <c r="Q7" i="2"/>
</calcChain>
</file>

<file path=xl/sharedStrings.xml><?xml version="1.0" encoding="utf-8"?>
<sst xmlns="http://schemas.openxmlformats.org/spreadsheetml/2006/main" count="88" uniqueCount="79">
  <si>
    <t>КВР</t>
  </si>
  <si>
    <t>Наименование КВР</t>
  </si>
  <si>
    <t>ИТОГО: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</si>
  <si>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</si>
  <si>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</si>
  <si>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</si>
  <si>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</si>
  <si>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300</t>
  </si>
  <si>
    <t>Социальное обеспечение и иные выплаты населению</t>
  </si>
  <si>
    <t>400</t>
  </si>
  <si>
    <t>Капитальные вложения в объекты государственной (муниципальной) собственности</t>
  </si>
  <si>
    <t>500</t>
  </si>
  <si>
    <t>511</t>
  </si>
  <si>
    <t>Дотации на выравнивание бюджетной обеспеченности</t>
  </si>
  <si>
    <t>512</t>
  </si>
  <si>
    <t>Иные дотации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</si>
  <si>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</si>
  <si>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</si>
  <si>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522</t>
  </si>
  <si>
    <t>Субсидии на софинансирование капитальных вложений в объекты государственной (муниципальной) собственности</t>
  </si>
  <si>
    <t>530</t>
  </si>
  <si>
    <t>Субвенции</t>
  </si>
  <si>
    <t>540</t>
  </si>
  <si>
    <t>Иные межбюджетные трансферты</t>
  </si>
  <si>
    <t>600</t>
  </si>
  <si>
    <t>700</t>
  </si>
  <si>
    <t>Обслуживание государственного (муниципального) долга</t>
  </si>
  <si>
    <t>800</t>
  </si>
  <si>
    <t>870</t>
  </si>
  <si>
    <t>Резервные средства</t>
  </si>
  <si>
    <t>отклонение</t>
  </si>
  <si>
    <t>%% к предыдущему году</t>
  </si>
  <si>
    <t>условно утвержденные расходы</t>
  </si>
  <si>
    <t>1</t>
  </si>
  <si>
    <t>2</t>
  </si>
  <si>
    <t>3</t>
  </si>
  <si>
    <t>4</t>
  </si>
  <si>
    <t>без УУР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</si>
  <si>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</si>
  <si>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</si>
  <si>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Межбюджетные трансферты, в том числе:</t>
  </si>
  <si>
    <t>Субсидии бюджетным и автономным учреждениям на иные цели</t>
  </si>
  <si>
    <t xml:space="preserve">Прочие  </t>
  </si>
  <si>
    <t>Субсидии государственным корпорациям (компаниям), публично-правовым компаниям</t>
  </si>
  <si>
    <t>820</t>
  </si>
  <si>
    <t xml:space="preserve">Прочие </t>
  </si>
  <si>
    <t xml:space="preserve">Субсидии бюджетным и автономным учреждениям на финансовое обеспечение государственного задания </t>
  </si>
  <si>
    <t>Предоставление субсидий бюджетным, автономным учреждениям и иным некоммерческим организациям, в том числе:</t>
  </si>
  <si>
    <t>Иные бюджетные ассигнования, в том числе:</t>
  </si>
  <si>
    <t>611, 614, 621, 624</t>
  </si>
  <si>
    <t>612, 622</t>
  </si>
  <si>
    <t>Проект</t>
  </si>
  <si>
    <t xml:space="preserve">Факт
</t>
  </si>
  <si>
    <t>% АИП в общем объеме расходов</t>
  </si>
  <si>
    <t>5=4/5</t>
  </si>
  <si>
    <t>6</t>
  </si>
  <si>
    <t>тыс. руб.</t>
  </si>
  <si>
    <t>Расходы областного бюджета Ленинградской области в разрезе групп видов расходов</t>
  </si>
  <si>
    <t>СПРАВОЧНО:</t>
  </si>
  <si>
    <t>2026 год</t>
  </si>
  <si>
    <t>АИП (с учетом резерва)</t>
  </si>
  <si>
    <t>2027 год</t>
  </si>
  <si>
    <t>2028 год</t>
  </si>
  <si>
    <t>уд. вес, %</t>
  </si>
  <si>
    <t>7</t>
  </si>
  <si>
    <t>8=6-4</t>
  </si>
  <si>
    <t>9=6/4</t>
  </si>
  <si>
    <t>10</t>
  </si>
  <si>
    <t>11</t>
  </si>
  <si>
    <t>12=10-6</t>
  </si>
  <si>
    <t>13=10/6</t>
  </si>
  <si>
    <t>14</t>
  </si>
  <si>
    <t>15</t>
  </si>
  <si>
    <t>16=14-10</t>
  </si>
  <si>
    <t>17=14/10</t>
  </si>
  <si>
    <t>Приложение 8 к пояснительной записке 2027 года</t>
  </si>
  <si>
    <t xml:space="preserve">2025 год </t>
  </si>
  <si>
    <t xml:space="preserve">Уточненный план на 01.08.2026 </t>
  </si>
  <si>
    <t>2029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</si>
</sst>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0"/>
      <name val="Arial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4" fillId="0" borderId="0" xfId="0" applyFont="1" applyBorder="1" applyAlignment="1" applyProtection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/>
    </xf>
    <xf numFmtId="49" fontId="7" fillId="2" borderId="3" xfId="0" applyNumberFormat="1" applyFont="1" applyFill="1" applyBorder="1" applyAlignment="1" applyProtection="1">
      <alignment horizontal="left"/>
    </xf>
    <xf numFmtId="164" fontId="7" fillId="2" borderId="3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/>
    <xf numFmtId="164" fontId="7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9" fillId="0" borderId="0" xfId="0" applyFont="1" applyFill="1"/>
    <xf numFmtId="49" fontId="7" fillId="0" borderId="3" xfId="0" applyNumberFormat="1" applyFont="1" applyFill="1" applyBorder="1" applyAlignment="1" applyProtection="1">
      <alignment horizont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11" fillId="0" borderId="0" xfId="0" applyFont="1" applyAlignment="1">
      <alignment horizontal="right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164" fontId="7" fillId="0" borderId="7" xfId="0" applyNumberFormat="1" applyFont="1" applyFill="1" applyBorder="1" applyAlignment="1" applyProtection="1">
      <alignment horizontal="center" vertical="center" wrapText="1"/>
    </xf>
    <xf numFmtId="164" fontId="8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center" vertical="center" wrapText="1"/>
    </xf>
    <xf numFmtId="164" fontId="7" fillId="2" borderId="3" xfId="0" applyNumberFormat="1" applyFont="1" applyFill="1" applyBorder="1" applyAlignment="1" applyProtection="1">
      <alignment horizontal="center" vertical="center" wrapText="1"/>
    </xf>
    <xf numFmtId="164" fontId="8" fillId="2" borderId="3" xfId="0" applyNumberFormat="1" applyFont="1" applyFill="1" applyBorder="1" applyAlignment="1" applyProtection="1">
      <alignment horizontal="center" vertical="center" wrapText="1"/>
    </xf>
    <xf numFmtId="164" fontId="7" fillId="2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/>
    <xf numFmtId="165" fontId="2" fillId="0" borderId="0" xfId="0" applyNumberFormat="1" applyFont="1" applyFill="1"/>
    <xf numFmtId="49" fontId="1" fillId="0" borderId="0" xfId="0" applyNumberFormat="1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R38"/>
  <sheetViews>
    <sheetView showGridLines="0" tabSelected="1" view="pageBreakPreview" zoomScale="130" zoomScaleNormal="120" zoomScaleSheetLayoutView="130" workbookViewId="0">
      <selection activeCell="F27" sqref="F27"/>
    </sheetView>
  </sheetViews>
  <sheetFormatPr defaultColWidth="9.140625" defaultRowHeight="12.75" outlineLevelRow="1" x14ac:dyDescent="0.2"/>
  <cols>
    <col min="1" max="1" width="7.85546875" style="1" customWidth="1"/>
    <col min="2" max="2" width="41.85546875" style="1" customWidth="1"/>
    <col min="3" max="3" width="12.85546875" style="2" customWidth="1"/>
    <col min="4" max="4" width="12.85546875" style="1" customWidth="1"/>
    <col min="5" max="5" width="7.42578125" style="1" customWidth="1"/>
    <col min="6" max="6" width="12.85546875" style="1" customWidth="1"/>
    <col min="7" max="7" width="7.28515625" style="21" customWidth="1"/>
    <col min="8" max="8" width="12.85546875" style="1" customWidth="1"/>
    <col min="9" max="9" width="7.42578125" style="1" customWidth="1"/>
    <col min="10" max="10" width="12.85546875" style="1" customWidth="1"/>
    <col min="11" max="11" width="7.28515625" style="21" customWidth="1"/>
    <col min="12" max="12" width="12.85546875" style="1" customWidth="1"/>
    <col min="13" max="13" width="7.42578125" style="1" customWidth="1"/>
    <col min="14" max="14" width="12.85546875" style="1" customWidth="1"/>
    <col min="15" max="15" width="7.28515625" style="21" customWidth="1"/>
    <col min="16" max="16" width="12.85546875" style="1" customWidth="1"/>
    <col min="17" max="17" width="7.42578125" style="1" customWidth="1"/>
    <col min="18" max="18" width="9.140625" style="1" customWidth="1"/>
    <col min="19" max="16384" width="9.140625" style="1"/>
  </cols>
  <sheetData>
    <row r="1" spans="1:18" ht="15" x14ac:dyDescent="0.25">
      <c r="P1" s="26"/>
      <c r="Q1" s="27" t="s">
        <v>75</v>
      </c>
    </row>
    <row r="2" spans="1:18" ht="14.25" x14ac:dyDescent="0.2">
      <c r="A2" s="49" t="s">
        <v>57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3"/>
    </row>
    <row r="3" spans="1:18" x14ac:dyDescent="0.2">
      <c r="A3" s="4" t="s">
        <v>56</v>
      </c>
    </row>
    <row r="4" spans="1:18" s="6" customFormat="1" x14ac:dyDescent="0.2">
      <c r="A4" s="50" t="s">
        <v>0</v>
      </c>
      <c r="B4" s="50" t="s">
        <v>1</v>
      </c>
      <c r="C4" s="5" t="s">
        <v>76</v>
      </c>
      <c r="D4" s="51" t="s">
        <v>59</v>
      </c>
      <c r="E4" s="53"/>
      <c r="F4" s="51" t="s">
        <v>61</v>
      </c>
      <c r="G4" s="52"/>
      <c r="H4" s="52"/>
      <c r="I4" s="53"/>
      <c r="J4" s="51" t="s">
        <v>62</v>
      </c>
      <c r="K4" s="52"/>
      <c r="L4" s="52"/>
      <c r="M4" s="53"/>
      <c r="N4" s="51" t="s">
        <v>78</v>
      </c>
      <c r="O4" s="52"/>
      <c r="P4" s="52"/>
      <c r="Q4" s="53"/>
    </row>
    <row r="5" spans="1:18" ht="48" x14ac:dyDescent="0.2">
      <c r="A5" s="50"/>
      <c r="B5" s="50"/>
      <c r="C5" s="7" t="s">
        <v>52</v>
      </c>
      <c r="D5" s="7" t="s">
        <v>77</v>
      </c>
      <c r="E5" s="7" t="s">
        <v>31</v>
      </c>
      <c r="F5" s="8" t="s">
        <v>51</v>
      </c>
      <c r="G5" s="31" t="s">
        <v>63</v>
      </c>
      <c r="H5" s="7" t="s">
        <v>30</v>
      </c>
      <c r="I5" s="7" t="s">
        <v>31</v>
      </c>
      <c r="J5" s="8" t="s">
        <v>51</v>
      </c>
      <c r="K5" s="31" t="s">
        <v>63</v>
      </c>
      <c r="L5" s="7" t="s">
        <v>30</v>
      </c>
      <c r="M5" s="7" t="s">
        <v>31</v>
      </c>
      <c r="N5" s="8" t="s">
        <v>51</v>
      </c>
      <c r="O5" s="31" t="s">
        <v>63</v>
      </c>
      <c r="P5" s="7" t="s">
        <v>30</v>
      </c>
      <c r="Q5" s="7" t="s">
        <v>31</v>
      </c>
    </row>
    <row r="6" spans="1:18" s="6" customFormat="1" ht="14.25" customHeight="1" x14ac:dyDescent="0.2">
      <c r="A6" s="9" t="s">
        <v>33</v>
      </c>
      <c r="B6" s="9" t="s">
        <v>34</v>
      </c>
      <c r="C6" s="9" t="s">
        <v>35</v>
      </c>
      <c r="D6" s="9" t="s">
        <v>36</v>
      </c>
      <c r="E6" s="9" t="s">
        <v>54</v>
      </c>
      <c r="F6" s="10" t="s">
        <v>55</v>
      </c>
      <c r="G6" s="32" t="s">
        <v>64</v>
      </c>
      <c r="H6" s="9" t="s">
        <v>65</v>
      </c>
      <c r="I6" s="9" t="s">
        <v>66</v>
      </c>
      <c r="J6" s="10" t="s">
        <v>67</v>
      </c>
      <c r="K6" s="32" t="s">
        <v>68</v>
      </c>
      <c r="L6" s="9" t="s">
        <v>69</v>
      </c>
      <c r="M6" s="9" t="s">
        <v>70</v>
      </c>
      <c r="N6" s="10" t="s">
        <v>71</v>
      </c>
      <c r="O6" s="32" t="s">
        <v>72</v>
      </c>
      <c r="P6" s="9" t="s">
        <v>73</v>
      </c>
      <c r="Q6" s="9" t="s">
        <v>74</v>
      </c>
    </row>
    <row r="7" spans="1:18" x14ac:dyDescent="0.2">
      <c r="A7" s="11" t="s">
        <v>2</v>
      </c>
      <c r="B7" s="12"/>
      <c r="C7" s="13">
        <f>C8+C9+C10+C11+C12+C19+C23+C24</f>
        <v>300730376.40000004</v>
      </c>
      <c r="D7" s="13">
        <f>D8+D9+D10+D11+D12+D19+D23+D24</f>
        <v>311412377.49999994</v>
      </c>
      <c r="E7" s="13">
        <f t="shared" ref="E7:E26" si="0">D7/C7*100</f>
        <v>103.55201932969744</v>
      </c>
      <c r="F7" s="13">
        <f>F8+F9+F10+F11+F12+F19+F23+F24</f>
        <v>300933137.60000002</v>
      </c>
      <c r="G7" s="20">
        <f>F7/$F$7*100</f>
        <v>100</v>
      </c>
      <c r="H7" s="13">
        <f>H8+H9+H10+H11+H12+H19+H23+H24</f>
        <v>-10479239.899999984</v>
      </c>
      <c r="I7" s="13">
        <f>F7/D7*100</f>
        <v>96.634931474424164</v>
      </c>
      <c r="J7" s="13">
        <f>J8+J9+J10+J11+J12+J19+J23+J24+J29</f>
        <v>304181844.80000001</v>
      </c>
      <c r="K7" s="20">
        <f>J7/$J$7*100</f>
        <v>100</v>
      </c>
      <c r="L7" s="13">
        <f>L8+L9+L10+L11+L12+L19+L23+L24</f>
        <v>-3928528.6000000127</v>
      </c>
      <c r="M7" s="13">
        <f t="shared" ref="M7:M28" si="1">J7/F7*100</f>
        <v>101.07954452138739</v>
      </c>
      <c r="N7" s="13">
        <f>N8+N9+N10+N11+N12+N19+N23+N24+N29</f>
        <v>299106802.80000001</v>
      </c>
      <c r="O7" s="20">
        <f>N7/$N$7*100</f>
        <v>100</v>
      </c>
      <c r="P7" s="13">
        <f>P8+P9+P10+P11+P12+P19+P23+P24</f>
        <v>-13012685.400000002</v>
      </c>
      <c r="Q7" s="13">
        <f>N7/H7*100</f>
        <v>-2854.2795627763089</v>
      </c>
    </row>
    <row r="8" spans="1:18" s="21" customFormat="1" ht="51.75" customHeight="1" x14ac:dyDescent="0.2">
      <c r="A8" s="16" t="s">
        <v>3</v>
      </c>
      <c r="B8" s="17" t="s">
        <v>4</v>
      </c>
      <c r="C8" s="37">
        <v>18807513.100000001</v>
      </c>
      <c r="D8" s="20">
        <v>19949530.899999999</v>
      </c>
      <c r="E8" s="20">
        <f>D8/C8*100</f>
        <v>106.07213614010456</v>
      </c>
      <c r="F8" s="43">
        <v>20334581.600000001</v>
      </c>
      <c r="G8" s="20">
        <f>F8/$F$7*100</f>
        <v>6.7571759501702671</v>
      </c>
      <c r="H8" s="20">
        <f t="shared" ref="H8:H28" si="2">F8-D8</f>
        <v>385050.70000000298</v>
      </c>
      <c r="I8" s="20">
        <f>F8/D8*100</f>
        <v>101.9301240812635</v>
      </c>
      <c r="J8" s="43">
        <v>20455159</v>
      </c>
      <c r="K8" s="20">
        <f>J8/$J$7*100</f>
        <v>6.7246482160857743</v>
      </c>
      <c r="L8" s="20">
        <f>J8-F8</f>
        <v>120577.39999999851</v>
      </c>
      <c r="M8" s="20">
        <f>J8/F8*100</f>
        <v>100.5929672042035</v>
      </c>
      <c r="N8" s="43">
        <v>19619875.699999999</v>
      </c>
      <c r="O8" s="20">
        <f t="shared" ref="O8:O29" si="3">N8/$N$7*100</f>
        <v>6.5594882885759622</v>
      </c>
      <c r="P8" s="20">
        <f>N8-J8</f>
        <v>-835283.30000000075</v>
      </c>
      <c r="Q8" s="20">
        <f>N8/J8*100</f>
        <v>95.916515241949469</v>
      </c>
    </row>
    <row r="9" spans="1:18" s="21" customFormat="1" ht="21" x14ac:dyDescent="0.2">
      <c r="A9" s="16" t="s">
        <v>5</v>
      </c>
      <c r="B9" s="17" t="s">
        <v>6</v>
      </c>
      <c r="C9" s="20">
        <v>22568097.800000001</v>
      </c>
      <c r="D9" s="20">
        <v>25556760.199999999</v>
      </c>
      <c r="E9" s="20">
        <f>D9/C9*100</f>
        <v>113.24286356114604</v>
      </c>
      <c r="F9" s="43">
        <f>30123946.4-146321.4</f>
        <v>29977625</v>
      </c>
      <c r="G9" s="20">
        <f t="shared" ref="G9:G28" si="4">F9/$F$7*100</f>
        <v>9.9615566564311777</v>
      </c>
      <c r="H9" s="20">
        <f t="shared" si="2"/>
        <v>4420864.8000000007</v>
      </c>
      <c r="I9" s="20">
        <f t="shared" ref="I9:I28" si="5">F9/D9*100</f>
        <v>117.29822076587</v>
      </c>
      <c r="J9" s="43">
        <v>30369700.699999999</v>
      </c>
      <c r="K9" s="20">
        <f>J9/$J$7*100</f>
        <v>9.9840609224946082</v>
      </c>
      <c r="L9" s="20">
        <f>J9-F9</f>
        <v>392075.69999999925</v>
      </c>
      <c r="M9" s="20">
        <f t="shared" si="1"/>
        <v>101.30789447129318</v>
      </c>
      <c r="N9" s="43">
        <v>23124957.300000001</v>
      </c>
      <c r="O9" s="20">
        <f t="shared" si="3"/>
        <v>7.7313377975768329</v>
      </c>
      <c r="P9" s="20">
        <f t="shared" ref="P9:P11" si="6">N9-J9</f>
        <v>-7244743.3999999985</v>
      </c>
      <c r="Q9" s="20">
        <f t="shared" ref="Q9:Q28" si="7">N9/J9*100</f>
        <v>76.144831088177312</v>
      </c>
    </row>
    <row r="10" spans="1:18" s="21" customFormat="1" ht="20.25" customHeight="1" x14ac:dyDescent="0.2">
      <c r="A10" s="16" t="s">
        <v>7</v>
      </c>
      <c r="B10" s="17" t="s">
        <v>8</v>
      </c>
      <c r="C10" s="20">
        <v>45409538.700000003</v>
      </c>
      <c r="D10" s="20">
        <v>44602781.600000001</v>
      </c>
      <c r="E10" s="20">
        <f t="shared" si="0"/>
        <v>98.223375257498475</v>
      </c>
      <c r="F10" s="43">
        <v>47760062.799999997</v>
      </c>
      <c r="G10" s="20">
        <f t="shared" si="4"/>
        <v>15.870655914099634</v>
      </c>
      <c r="H10" s="20">
        <f t="shared" si="2"/>
        <v>3157281.1999999955</v>
      </c>
      <c r="I10" s="20">
        <f t="shared" si="5"/>
        <v>107.0786643494898</v>
      </c>
      <c r="J10" s="43">
        <v>45376878.399999999</v>
      </c>
      <c r="K10" s="20">
        <f>J10/$J$7*100</f>
        <v>14.917681372415686</v>
      </c>
      <c r="L10" s="20">
        <f>J10-F10</f>
        <v>-2383184.3999999985</v>
      </c>
      <c r="M10" s="20">
        <f t="shared" si="1"/>
        <v>95.01008947584549</v>
      </c>
      <c r="N10" s="43">
        <v>42399912.399999999</v>
      </c>
      <c r="O10" s="20">
        <f t="shared" si="3"/>
        <v>14.175509217137739</v>
      </c>
      <c r="P10" s="20">
        <f t="shared" si="6"/>
        <v>-2976966</v>
      </c>
      <c r="Q10" s="20">
        <f t="shared" si="7"/>
        <v>93.439464976506628</v>
      </c>
    </row>
    <row r="11" spans="1:18" s="21" customFormat="1" ht="21" x14ac:dyDescent="0.2">
      <c r="A11" s="16" t="s">
        <v>9</v>
      </c>
      <c r="B11" s="17" t="s">
        <v>10</v>
      </c>
      <c r="C11" s="20">
        <v>15680365.699999999</v>
      </c>
      <c r="D11" s="20">
        <v>20079620.600000001</v>
      </c>
      <c r="E11" s="20">
        <f t="shared" si="0"/>
        <v>128.05581823898407</v>
      </c>
      <c r="F11" s="43">
        <v>15359240.6</v>
      </c>
      <c r="G11" s="20">
        <f t="shared" si="4"/>
        <v>5.1038714853714398</v>
      </c>
      <c r="H11" s="20">
        <f t="shared" si="2"/>
        <v>-4720380.0000000019</v>
      </c>
      <c r="I11" s="20">
        <f t="shared" si="5"/>
        <v>76.491687298115579</v>
      </c>
      <c r="J11" s="43">
        <v>6864241.5999999996</v>
      </c>
      <c r="K11" s="20">
        <f t="shared" ref="K11:K27" si="8">J11/$J$7*100</f>
        <v>2.2566243572206779</v>
      </c>
      <c r="L11" s="20">
        <f>J11-F11</f>
        <v>-8494999</v>
      </c>
      <c r="M11" s="20">
        <f t="shared" si="1"/>
        <v>44.691282458326747</v>
      </c>
      <c r="N11" s="43">
        <v>4569407.7</v>
      </c>
      <c r="O11" s="20">
        <f t="shared" si="3"/>
        <v>1.5276843111640521</v>
      </c>
      <c r="P11" s="20">
        <f t="shared" si="6"/>
        <v>-2294833.8999999994</v>
      </c>
      <c r="Q11" s="20">
        <f t="shared" si="7"/>
        <v>66.56828192061306</v>
      </c>
    </row>
    <row r="12" spans="1:18" s="21" customFormat="1" x14ac:dyDescent="0.2">
      <c r="A12" s="16" t="s">
        <v>11</v>
      </c>
      <c r="B12" s="17" t="s">
        <v>40</v>
      </c>
      <c r="C12" s="20">
        <f>SUM(C13:C18)</f>
        <v>96055288.099999994</v>
      </c>
      <c r="D12" s="20">
        <f>SUM(D13:D18)</f>
        <v>100889644.3</v>
      </c>
      <c r="E12" s="20">
        <f t="shared" si="0"/>
        <v>105.03288917833144</v>
      </c>
      <c r="F12" s="43">
        <f>SUM(F13:F18)</f>
        <v>95822043.300000012</v>
      </c>
      <c r="G12" s="20">
        <f t="shared" si="4"/>
        <v>31.841638998017746</v>
      </c>
      <c r="H12" s="20">
        <f t="shared" si="2"/>
        <v>-5067600.9999999851</v>
      </c>
      <c r="I12" s="20">
        <f t="shared" si="5"/>
        <v>94.977085076312449</v>
      </c>
      <c r="J12" s="43">
        <f>SUM(J13:J18)</f>
        <v>93103594</v>
      </c>
      <c r="K12" s="20">
        <f>J12/$J$7*100</f>
        <v>30.607873412437137</v>
      </c>
      <c r="L12" s="20">
        <f>SUM(L13:L18)</f>
        <v>-2718449.3000000096</v>
      </c>
      <c r="M12" s="20">
        <f t="shared" si="1"/>
        <v>97.163023030630768</v>
      </c>
      <c r="N12" s="43">
        <f>SUM(N13:N18)</f>
        <v>84068572.799999997</v>
      </c>
      <c r="O12" s="20">
        <f t="shared" si="3"/>
        <v>28.106539875728963</v>
      </c>
      <c r="P12" s="20">
        <f>SUM(P13:P18)</f>
        <v>-9035021.1999999974</v>
      </c>
      <c r="Q12" s="20">
        <f t="shared" si="7"/>
        <v>90.295733159345062</v>
      </c>
    </row>
    <row r="13" spans="1:18" s="22" customFormat="1" outlineLevel="1" x14ac:dyDescent="0.2">
      <c r="A13" s="14" t="s">
        <v>12</v>
      </c>
      <c r="B13" s="15" t="s">
        <v>13</v>
      </c>
      <c r="C13" s="38">
        <v>5164938.8</v>
      </c>
      <c r="D13" s="38">
        <v>5928513.2000000002</v>
      </c>
      <c r="E13" s="38">
        <f t="shared" si="0"/>
        <v>114.78380344022663</v>
      </c>
      <c r="F13" s="44">
        <v>5759228.7000000002</v>
      </c>
      <c r="G13" s="38">
        <f t="shared" si="4"/>
        <v>1.9137901348887538</v>
      </c>
      <c r="H13" s="38">
        <f t="shared" si="2"/>
        <v>-169284.5</v>
      </c>
      <c r="I13" s="38">
        <f t="shared" si="5"/>
        <v>97.144570750049098</v>
      </c>
      <c r="J13" s="44">
        <v>7312347.9000000004</v>
      </c>
      <c r="K13" s="38">
        <f>J13/$J$7*100</f>
        <v>2.4039396252619478</v>
      </c>
      <c r="L13" s="38">
        <f t="shared" ref="L13:L28" si="9">J13-F13</f>
        <v>1553119.2000000002</v>
      </c>
      <c r="M13" s="38">
        <f t="shared" si="1"/>
        <v>126.96748611493757</v>
      </c>
      <c r="N13" s="44">
        <v>8069816.0999999996</v>
      </c>
      <c r="O13" s="38">
        <f t="shared" si="3"/>
        <v>2.6979714351050523</v>
      </c>
      <c r="P13" s="38">
        <f t="shared" ref="P13:P28" si="10">N13-J13</f>
        <v>757468.19999999925</v>
      </c>
      <c r="Q13" s="38">
        <f t="shared" si="7"/>
        <v>110.35875494928243</v>
      </c>
    </row>
    <row r="14" spans="1:18" s="22" customFormat="1" outlineLevel="1" x14ac:dyDescent="0.2">
      <c r="A14" s="14" t="s">
        <v>14</v>
      </c>
      <c r="B14" s="15" t="s">
        <v>15</v>
      </c>
      <c r="C14" s="38">
        <v>1501210.8</v>
      </c>
      <c r="D14" s="38">
        <v>1235521.8</v>
      </c>
      <c r="E14" s="38">
        <f t="shared" si="0"/>
        <v>82.301686078997037</v>
      </c>
      <c r="F14" s="44">
        <v>651746.4</v>
      </c>
      <c r="G14" s="38">
        <f t="shared" si="4"/>
        <v>0.21657515194165841</v>
      </c>
      <c r="H14" s="38">
        <f t="shared" si="2"/>
        <v>-583775.4</v>
      </c>
      <c r="I14" s="38">
        <f t="shared" si="5"/>
        <v>52.750700149523865</v>
      </c>
      <c r="J14" s="44">
        <v>0</v>
      </c>
      <c r="K14" s="38">
        <f t="shared" si="8"/>
        <v>0</v>
      </c>
      <c r="L14" s="38">
        <f t="shared" si="9"/>
        <v>-651746.4</v>
      </c>
      <c r="M14" s="38">
        <f t="shared" si="1"/>
        <v>0</v>
      </c>
      <c r="N14" s="44">
        <v>0</v>
      </c>
      <c r="O14" s="38">
        <f t="shared" si="3"/>
        <v>0</v>
      </c>
      <c r="P14" s="38">
        <f t="shared" si="10"/>
        <v>0</v>
      </c>
      <c r="Q14" s="38" t="e">
        <f t="shared" si="7"/>
        <v>#DIV/0!</v>
      </c>
    </row>
    <row r="15" spans="1:18" s="22" customFormat="1" ht="33.75" outlineLevel="1" x14ac:dyDescent="0.2">
      <c r="A15" s="14" t="s">
        <v>16</v>
      </c>
      <c r="B15" s="15" t="s">
        <v>17</v>
      </c>
      <c r="C15" s="38">
        <v>13486359.199999999</v>
      </c>
      <c r="D15" s="38">
        <v>14606557.300000001</v>
      </c>
      <c r="E15" s="38">
        <f t="shared" si="0"/>
        <v>108.30615649032988</v>
      </c>
      <c r="F15" s="44">
        <v>8214816.2000000002</v>
      </c>
      <c r="G15" s="38">
        <f t="shared" si="4"/>
        <v>2.7297811950902942</v>
      </c>
      <c r="H15" s="38">
        <f t="shared" si="2"/>
        <v>-6391741.1000000006</v>
      </c>
      <c r="I15" s="38">
        <f t="shared" si="5"/>
        <v>56.240605032919014</v>
      </c>
      <c r="J15" s="44">
        <v>6674756</v>
      </c>
      <c r="K15" s="38">
        <f>J15/$J$7*100</f>
        <v>2.1943308300956166</v>
      </c>
      <c r="L15" s="38">
        <f t="shared" si="9"/>
        <v>-1540060.2000000002</v>
      </c>
      <c r="M15" s="38">
        <f t="shared" si="1"/>
        <v>81.252651763529414</v>
      </c>
      <c r="N15" s="44">
        <v>4471957.0999999996</v>
      </c>
      <c r="O15" s="38">
        <f t="shared" si="3"/>
        <v>1.4951037750185197</v>
      </c>
      <c r="P15" s="38">
        <f t="shared" si="10"/>
        <v>-2202798.9000000004</v>
      </c>
      <c r="Q15" s="38">
        <f t="shared" si="7"/>
        <v>66.998061052718626</v>
      </c>
    </row>
    <row r="16" spans="1:18" s="22" customFormat="1" ht="33.75" outlineLevel="1" x14ac:dyDescent="0.2">
      <c r="A16" s="14" t="s">
        <v>18</v>
      </c>
      <c r="B16" s="15" t="s">
        <v>19</v>
      </c>
      <c r="C16" s="38">
        <v>11740765.300000001</v>
      </c>
      <c r="D16" s="38">
        <v>9782887.5</v>
      </c>
      <c r="E16" s="38">
        <f t="shared" si="0"/>
        <v>83.324104093963953</v>
      </c>
      <c r="F16" s="44">
        <v>8386666.4000000004</v>
      </c>
      <c r="G16" s="38">
        <f t="shared" si="4"/>
        <v>2.7868869699380023</v>
      </c>
      <c r="H16" s="38">
        <f t="shared" si="2"/>
        <v>-1396221.0999999996</v>
      </c>
      <c r="I16" s="38">
        <f t="shared" si="5"/>
        <v>85.727924398599086</v>
      </c>
      <c r="J16" s="44">
        <v>6568069.5999999996</v>
      </c>
      <c r="K16" s="38">
        <f t="shared" si="8"/>
        <v>2.1592575994528915</v>
      </c>
      <c r="L16" s="38">
        <f t="shared" si="9"/>
        <v>-1818596.8000000007</v>
      </c>
      <c r="M16" s="38">
        <f t="shared" si="1"/>
        <v>78.315617752483874</v>
      </c>
      <c r="N16" s="44">
        <v>1500000</v>
      </c>
      <c r="O16" s="38">
        <f>N16/$N$7*100</f>
        <v>0.50149310746468923</v>
      </c>
      <c r="P16" s="38">
        <f t="shared" si="10"/>
        <v>-5068069.5999999996</v>
      </c>
      <c r="Q16" s="38">
        <f t="shared" si="7"/>
        <v>22.837760428117267</v>
      </c>
    </row>
    <row r="17" spans="1:17" s="22" customFormat="1" outlineLevel="1" x14ac:dyDescent="0.2">
      <c r="A17" s="14" t="s">
        <v>20</v>
      </c>
      <c r="B17" s="15" t="s">
        <v>21</v>
      </c>
      <c r="C17" s="38">
        <v>60319202.5</v>
      </c>
      <c r="D17" s="38">
        <v>65154809.200000003</v>
      </c>
      <c r="E17" s="38">
        <f t="shared" si="0"/>
        <v>108.01669534672644</v>
      </c>
      <c r="F17" s="44">
        <v>68934700.200000003</v>
      </c>
      <c r="G17" s="38">
        <f t="shared" si="4"/>
        <v>22.906982178754912</v>
      </c>
      <c r="H17" s="38">
        <f t="shared" si="2"/>
        <v>3779891</v>
      </c>
      <c r="I17" s="38">
        <f t="shared" si="5"/>
        <v>105.80139984509387</v>
      </c>
      <c r="J17" s="44">
        <v>68876314.099999994</v>
      </c>
      <c r="K17" s="38">
        <f t="shared" ref="K17:K22" si="11">J17/$J$7*100</f>
        <v>22.643137740612453</v>
      </c>
      <c r="L17" s="38">
        <f t="shared" si="9"/>
        <v>-58386.100000008941</v>
      </c>
      <c r="M17" s="38">
        <f t="shared" si="1"/>
        <v>99.915302308081976</v>
      </c>
      <c r="N17" s="44">
        <v>66555760.299999997</v>
      </c>
      <c r="O17" s="38">
        <f>N17/$N$7*100-0.01</f>
        <v>22.241503368347992</v>
      </c>
      <c r="P17" s="38">
        <f t="shared" si="10"/>
        <v>-2320553.799999997</v>
      </c>
      <c r="Q17" s="38">
        <f t="shared" si="7"/>
        <v>96.630839163909329</v>
      </c>
    </row>
    <row r="18" spans="1:17" s="22" customFormat="1" outlineLevel="1" x14ac:dyDescent="0.2">
      <c r="A18" s="14" t="s">
        <v>22</v>
      </c>
      <c r="B18" s="15" t="s">
        <v>23</v>
      </c>
      <c r="C18" s="38">
        <v>3842811.5</v>
      </c>
      <c r="D18" s="38">
        <v>4181355.3</v>
      </c>
      <c r="E18" s="38">
        <f t="shared" si="0"/>
        <v>108.809794599605</v>
      </c>
      <c r="F18" s="44">
        <v>3874885.4</v>
      </c>
      <c r="G18" s="38">
        <f t="shared" si="4"/>
        <v>1.287623367404122</v>
      </c>
      <c r="H18" s="38">
        <f t="shared" si="2"/>
        <v>-306469.89999999991</v>
      </c>
      <c r="I18" s="38">
        <f t="shared" si="5"/>
        <v>92.67056066725543</v>
      </c>
      <c r="J18" s="44">
        <v>3672106.4</v>
      </c>
      <c r="K18" s="38">
        <f t="shared" si="11"/>
        <v>1.2072076170142287</v>
      </c>
      <c r="L18" s="38">
        <f t="shared" si="9"/>
        <v>-202779</v>
      </c>
      <c r="M18" s="38">
        <f t="shared" si="1"/>
        <v>94.766838781864365</v>
      </c>
      <c r="N18" s="44">
        <v>3471039.3</v>
      </c>
      <c r="O18" s="38">
        <f t="shared" si="3"/>
        <v>1.1604681897927063</v>
      </c>
      <c r="P18" s="38">
        <f t="shared" si="10"/>
        <v>-201067.10000000009</v>
      </c>
      <c r="Q18" s="38">
        <f t="shared" si="7"/>
        <v>94.524475107801891</v>
      </c>
    </row>
    <row r="19" spans="1:17" s="21" customFormat="1" ht="31.5" x14ac:dyDescent="0.2">
      <c r="A19" s="16" t="s">
        <v>24</v>
      </c>
      <c r="B19" s="17" t="s">
        <v>47</v>
      </c>
      <c r="C19" s="20">
        <f>SUM(C20:C22)</f>
        <v>68030495.800000012</v>
      </c>
      <c r="D19" s="20">
        <f>SUM(D20:D22)</f>
        <v>65820229.899999999</v>
      </c>
      <c r="E19" s="20">
        <f t="shared" si="0"/>
        <v>96.751066012369108</v>
      </c>
      <c r="F19" s="43">
        <f>SUM(F20:F22)</f>
        <v>50070438.899999999</v>
      </c>
      <c r="G19" s="20">
        <f>F19/$F$7*100</f>
        <v>16.638393265468014</v>
      </c>
      <c r="H19" s="20">
        <f t="shared" si="2"/>
        <v>-15749791</v>
      </c>
      <c r="I19" s="20">
        <f t="shared" si="5"/>
        <v>76.071504119738719</v>
      </c>
      <c r="J19" s="43">
        <f>SUM(J20:J22)</f>
        <v>52939434.799999997</v>
      </c>
      <c r="K19" s="20">
        <f t="shared" si="11"/>
        <v>17.403877221800581</v>
      </c>
      <c r="L19" s="20">
        <f t="shared" si="9"/>
        <v>2868995.8999999985</v>
      </c>
      <c r="M19" s="20">
        <f t="shared" si="1"/>
        <v>105.72991961530418</v>
      </c>
      <c r="N19" s="43">
        <f>SUM(N20:N22)</f>
        <v>53012497.999999993</v>
      </c>
      <c r="O19" s="20">
        <f t="shared" si="3"/>
        <v>17.723601570990411</v>
      </c>
      <c r="P19" s="20">
        <f>N19-J19</f>
        <v>73063.19999999553</v>
      </c>
      <c r="Q19" s="20">
        <f>N19/J19*100</f>
        <v>100.13801280704267</v>
      </c>
    </row>
    <row r="20" spans="1:17" s="22" customFormat="1" ht="22.5" x14ac:dyDescent="0.2">
      <c r="A20" s="14" t="s">
        <v>49</v>
      </c>
      <c r="B20" s="15" t="s">
        <v>46</v>
      </c>
      <c r="C20" s="38">
        <v>47051427.000000007</v>
      </c>
      <c r="D20" s="38">
        <v>44134035.600000001</v>
      </c>
      <c r="E20" s="38">
        <f t="shared" si="0"/>
        <v>93.79956871446214</v>
      </c>
      <c r="F20" s="44">
        <v>34633290.299999997</v>
      </c>
      <c r="G20" s="38">
        <f>F20/$F$7*100</f>
        <v>11.508632972828178</v>
      </c>
      <c r="H20" s="38">
        <f t="shared" si="2"/>
        <v>-9500745.3000000045</v>
      </c>
      <c r="I20" s="38">
        <f t="shared" si="5"/>
        <v>78.472974041829971</v>
      </c>
      <c r="J20" s="44">
        <v>36096926.299999997</v>
      </c>
      <c r="K20" s="38">
        <f t="shared" si="11"/>
        <v>11.866890452891354</v>
      </c>
      <c r="L20" s="38">
        <f t="shared" si="9"/>
        <v>1463636</v>
      </c>
      <c r="M20" s="38">
        <f t="shared" si="1"/>
        <v>104.22609572270412</v>
      </c>
      <c r="N20" s="44">
        <v>38145367.399999999</v>
      </c>
      <c r="O20" s="38">
        <f t="shared" si="3"/>
        <v>12.7530925552055</v>
      </c>
      <c r="P20" s="38">
        <f t="shared" ref="P20:P22" si="12">N20-J20</f>
        <v>2048441.1000000015</v>
      </c>
      <c r="Q20" s="38">
        <f t="shared" ref="Q20:Q22" si="13">N20/J20*100</f>
        <v>105.67483525598689</v>
      </c>
    </row>
    <row r="21" spans="1:17" s="22" customFormat="1" ht="22.5" customHeight="1" x14ac:dyDescent="0.2">
      <c r="A21" s="14" t="s">
        <v>50</v>
      </c>
      <c r="B21" s="15" t="s">
        <v>41</v>
      </c>
      <c r="C21" s="38">
        <v>15989051.6</v>
      </c>
      <c r="D21" s="38">
        <v>16584155.4</v>
      </c>
      <c r="E21" s="38">
        <f t="shared" si="0"/>
        <v>103.72194558431471</v>
      </c>
      <c r="F21" s="44">
        <v>11169722.699999999</v>
      </c>
      <c r="G21" s="38">
        <f t="shared" si="4"/>
        <v>3.7116958235575841</v>
      </c>
      <c r="H21" s="38">
        <f t="shared" si="2"/>
        <v>-5414432.7000000011</v>
      </c>
      <c r="I21" s="38">
        <f t="shared" si="5"/>
        <v>67.35177300617913</v>
      </c>
      <c r="J21" s="44">
        <v>12757590.699999999</v>
      </c>
      <c r="K21" s="38">
        <f t="shared" si="11"/>
        <v>4.194067107584325</v>
      </c>
      <c r="L21" s="38">
        <f t="shared" si="9"/>
        <v>1587868</v>
      </c>
      <c r="M21" s="38">
        <f t="shared" si="1"/>
        <v>114.21582292280183</v>
      </c>
      <c r="N21" s="44">
        <v>10947366.699999999</v>
      </c>
      <c r="O21" s="38">
        <f t="shared" si="3"/>
        <v>3.6600192966256397</v>
      </c>
      <c r="P21" s="38">
        <f t="shared" si="12"/>
        <v>-1810224</v>
      </c>
      <c r="Q21" s="38">
        <f t="shared" si="13"/>
        <v>85.81061234391224</v>
      </c>
    </row>
    <row r="22" spans="1:17" s="22" customFormat="1" x14ac:dyDescent="0.2">
      <c r="A22" s="14"/>
      <c r="B22" s="15" t="s">
        <v>42</v>
      </c>
      <c r="C22" s="38">
        <v>4990017.2</v>
      </c>
      <c r="D22" s="38">
        <v>5102038.9000000004</v>
      </c>
      <c r="E22" s="38">
        <f t="shared" si="0"/>
        <v>102.244916109708</v>
      </c>
      <c r="F22" s="44">
        <v>4267425.9000000004</v>
      </c>
      <c r="G22" s="38">
        <f t="shared" si="4"/>
        <v>1.418064469082251</v>
      </c>
      <c r="H22" s="38">
        <f t="shared" si="2"/>
        <v>-834613</v>
      </c>
      <c r="I22" s="38">
        <f t="shared" si="5"/>
        <v>83.6415790557771</v>
      </c>
      <c r="J22" s="44">
        <v>4084917.8</v>
      </c>
      <c r="K22" s="38">
        <f t="shared" si="11"/>
        <v>1.3429196613249021</v>
      </c>
      <c r="L22" s="38">
        <f t="shared" si="9"/>
        <v>-182508.10000000056</v>
      </c>
      <c r="M22" s="38">
        <f t="shared" si="1"/>
        <v>95.723227437880041</v>
      </c>
      <c r="N22" s="44">
        <v>3919763.9</v>
      </c>
      <c r="O22" s="38">
        <f t="shared" si="3"/>
        <v>1.3104897191592726</v>
      </c>
      <c r="P22" s="38">
        <f t="shared" si="12"/>
        <v>-165153.89999999991</v>
      </c>
      <c r="Q22" s="38">
        <f t="shared" si="13"/>
        <v>95.956983516290094</v>
      </c>
    </row>
    <row r="23" spans="1:17" s="21" customFormat="1" ht="12.75" customHeight="1" x14ac:dyDescent="0.2">
      <c r="A23" s="16" t="s">
        <v>25</v>
      </c>
      <c r="B23" s="17" t="s">
        <v>26</v>
      </c>
      <c r="C23" s="20">
        <v>264630.59999999998</v>
      </c>
      <c r="D23" s="20">
        <v>388905.7</v>
      </c>
      <c r="E23" s="20">
        <f t="shared" si="0"/>
        <v>146.9617270262774</v>
      </c>
      <c r="F23" s="43">
        <v>392969.2</v>
      </c>
      <c r="G23" s="20">
        <f t="shared" si="4"/>
        <v>0.13058355857184933</v>
      </c>
      <c r="H23" s="20">
        <f t="shared" si="2"/>
        <v>4063.5</v>
      </c>
      <c r="I23" s="20">
        <f t="shared" si="5"/>
        <v>101.04485483241825</v>
      </c>
      <c r="J23" s="43">
        <v>372990.8</v>
      </c>
      <c r="K23" s="20">
        <f t="shared" si="8"/>
        <v>0.1226209934538473</v>
      </c>
      <c r="L23" s="20">
        <f t="shared" si="9"/>
        <v>-19978.400000000023</v>
      </c>
      <c r="M23" s="20">
        <f t="shared" si="1"/>
        <v>94.916039221394442</v>
      </c>
      <c r="N23" s="43">
        <v>343467.5</v>
      </c>
      <c r="O23" s="20">
        <f t="shared" si="3"/>
        <v>0.11483105592541874</v>
      </c>
      <c r="P23" s="20">
        <f t="shared" si="10"/>
        <v>-29523.299999999988</v>
      </c>
      <c r="Q23" s="20">
        <f>N23/J23*100</f>
        <v>92.084710936570019</v>
      </c>
    </row>
    <row r="24" spans="1:17" s="21" customFormat="1" x14ac:dyDescent="0.2">
      <c r="A24" s="16" t="s">
        <v>27</v>
      </c>
      <c r="B24" s="17" t="s">
        <v>48</v>
      </c>
      <c r="C24" s="20">
        <f>SUM(C25:C28)</f>
        <v>33914446.600000001</v>
      </c>
      <c r="D24" s="20">
        <f>SUM(D25:D28)</f>
        <v>34124904.299999997</v>
      </c>
      <c r="E24" s="20">
        <f t="shared" si="0"/>
        <v>100.62055472254114</v>
      </c>
      <c r="F24" s="43">
        <f>SUM(F25:F28)</f>
        <v>41216176.200000003</v>
      </c>
      <c r="G24" s="20">
        <f t="shared" si="4"/>
        <v>13.696124171869863</v>
      </c>
      <c r="H24" s="20">
        <f t="shared" si="2"/>
        <v>7091271.900000006</v>
      </c>
      <c r="I24" s="20">
        <f t="shared" si="5"/>
        <v>120.7803422323444</v>
      </c>
      <c r="J24" s="43">
        <f>SUM(J25:J28)</f>
        <v>47522609.700000003</v>
      </c>
      <c r="K24" s="20">
        <f>J24/$J$7*100</f>
        <v>15.623092078768272</v>
      </c>
      <c r="L24" s="20">
        <f t="shared" si="9"/>
        <v>6306433.5</v>
      </c>
      <c r="M24" s="20">
        <f t="shared" si="1"/>
        <v>115.30086990456915</v>
      </c>
      <c r="N24" s="43">
        <f>SUM(N25:N28)</f>
        <v>56853232.200000003</v>
      </c>
      <c r="O24" s="20">
        <f t="shared" si="3"/>
        <v>19.007669390259686</v>
      </c>
      <c r="P24" s="20">
        <f t="shared" si="10"/>
        <v>9330622.5</v>
      </c>
      <c r="Q24" s="20">
        <f t="shared" si="7"/>
        <v>119.63407009611258</v>
      </c>
    </row>
    <row r="25" spans="1:17" s="22" customFormat="1" ht="45" outlineLevel="1" x14ac:dyDescent="0.2">
      <c r="A25" s="14" t="s">
        <v>38</v>
      </c>
      <c r="B25" s="15" t="s">
        <v>39</v>
      </c>
      <c r="C25" s="38">
        <v>30112758.100000001</v>
      </c>
      <c r="D25" s="38">
        <v>27315014.899999999</v>
      </c>
      <c r="E25" s="38">
        <f t="shared" si="0"/>
        <v>90.709110103069563</v>
      </c>
      <c r="F25" s="44">
        <v>28568560.100000001</v>
      </c>
      <c r="G25" s="38">
        <f t="shared" si="4"/>
        <v>9.4933247723530201</v>
      </c>
      <c r="H25" s="38">
        <f t="shared" si="2"/>
        <v>1253545.200000003</v>
      </c>
      <c r="I25" s="38">
        <f t="shared" si="5"/>
        <v>104.58921660701712</v>
      </c>
      <c r="J25" s="44">
        <v>24623655.100000001</v>
      </c>
      <c r="K25" s="38">
        <f>J25/$J$7*100</f>
        <v>8.095044303577712</v>
      </c>
      <c r="L25" s="38">
        <f t="shared" si="9"/>
        <v>-3944905</v>
      </c>
      <c r="M25" s="38">
        <f t="shared" si="1"/>
        <v>86.191446169525349</v>
      </c>
      <c r="N25" s="44">
        <v>22297496.100000001</v>
      </c>
      <c r="O25" s="38">
        <f t="shared" si="3"/>
        <v>7.4546937385805254</v>
      </c>
      <c r="P25" s="38">
        <f t="shared" si="10"/>
        <v>-2326159</v>
      </c>
      <c r="Q25" s="38">
        <f t="shared" si="7"/>
        <v>90.553153093831313</v>
      </c>
    </row>
    <row r="26" spans="1:17" s="22" customFormat="1" ht="22.5" outlineLevel="1" x14ac:dyDescent="0.2">
      <c r="A26" s="14" t="s">
        <v>44</v>
      </c>
      <c r="B26" s="15" t="s">
        <v>43</v>
      </c>
      <c r="C26" s="38">
        <v>2462818.5</v>
      </c>
      <c r="D26" s="38">
        <v>54001.9</v>
      </c>
      <c r="E26" s="38">
        <f t="shared" si="0"/>
        <v>2.1926869560221349</v>
      </c>
      <c r="F26" s="44">
        <v>0</v>
      </c>
      <c r="G26" s="38">
        <f t="shared" si="4"/>
        <v>0</v>
      </c>
      <c r="H26" s="38">
        <f t="shared" si="2"/>
        <v>-54001.9</v>
      </c>
      <c r="I26" s="38">
        <f t="shared" si="5"/>
        <v>0</v>
      </c>
      <c r="J26" s="44">
        <v>0</v>
      </c>
      <c r="K26" s="38">
        <f>J26/$J$7*100</f>
        <v>0</v>
      </c>
      <c r="L26" s="38">
        <f t="shared" si="9"/>
        <v>0</v>
      </c>
      <c r="M26" s="38"/>
      <c r="N26" s="44">
        <v>0</v>
      </c>
      <c r="O26" s="38">
        <f t="shared" si="3"/>
        <v>0</v>
      </c>
      <c r="P26" s="38">
        <f t="shared" si="10"/>
        <v>0</v>
      </c>
      <c r="Q26" s="38"/>
    </row>
    <row r="27" spans="1:17" s="22" customFormat="1" outlineLevel="1" x14ac:dyDescent="0.2">
      <c r="A27" s="14" t="s">
        <v>28</v>
      </c>
      <c r="B27" s="15" t="s">
        <v>29</v>
      </c>
      <c r="C27" s="38">
        <v>0</v>
      </c>
      <c r="D27" s="38">
        <v>5689174.0999999996</v>
      </c>
      <c r="E27" s="38"/>
      <c r="F27" s="44">
        <f>11848574.2+146321.4</f>
        <v>11994895.6</v>
      </c>
      <c r="G27" s="38">
        <f>F27/$F$7*100+0.02</f>
        <v>4.0059005544093989</v>
      </c>
      <c r="H27" s="38">
        <f t="shared" si="2"/>
        <v>6305721.5</v>
      </c>
      <c r="I27" s="38">
        <f t="shared" si="5"/>
        <v>210.83720394494517</v>
      </c>
      <c r="J27" s="44">
        <v>22453034</v>
      </c>
      <c r="K27" s="38">
        <f t="shared" si="8"/>
        <v>7.3814510575944787</v>
      </c>
      <c r="L27" s="38">
        <f t="shared" si="9"/>
        <v>10458138.4</v>
      </c>
      <c r="M27" s="38">
        <f t="shared" si="1"/>
        <v>187.1882403044842</v>
      </c>
      <c r="N27" s="44">
        <v>34139471.200000003</v>
      </c>
      <c r="O27" s="38">
        <f t="shared" si="3"/>
        <v>11.413806332859508</v>
      </c>
      <c r="P27" s="38">
        <f t="shared" si="10"/>
        <v>11686437.200000003</v>
      </c>
      <c r="Q27" s="38">
        <f t="shared" si="7"/>
        <v>152.04836549038319</v>
      </c>
    </row>
    <row r="28" spans="1:17" s="22" customFormat="1" outlineLevel="1" x14ac:dyDescent="0.2">
      <c r="A28" s="14"/>
      <c r="B28" s="15" t="s">
        <v>45</v>
      </c>
      <c r="C28" s="38">
        <f>471241.3+867628.7</f>
        <v>1338870</v>
      </c>
      <c r="D28" s="38">
        <v>1066713.3999999999</v>
      </c>
      <c r="E28" s="38">
        <f>D28/C28*100</f>
        <v>79.67266426165348</v>
      </c>
      <c r="F28" s="44">
        <v>652720.5</v>
      </c>
      <c r="G28" s="38">
        <f t="shared" si="4"/>
        <v>0.21689884510744553</v>
      </c>
      <c r="H28" s="38">
        <f t="shared" si="2"/>
        <v>-413992.89999999991</v>
      </c>
      <c r="I28" s="38">
        <f t="shared" si="5"/>
        <v>61.189865993996136</v>
      </c>
      <c r="J28" s="44">
        <v>445920.6</v>
      </c>
      <c r="K28" s="38">
        <f>J28/$J$7*100</f>
        <v>0.1465967175960792</v>
      </c>
      <c r="L28" s="38">
        <f t="shared" si="9"/>
        <v>-206799.90000000002</v>
      </c>
      <c r="M28" s="38">
        <f t="shared" si="1"/>
        <v>68.317235325074051</v>
      </c>
      <c r="N28" s="44">
        <v>416264.9</v>
      </c>
      <c r="O28" s="38">
        <f t="shared" si="3"/>
        <v>0.13916931881965208</v>
      </c>
      <c r="P28" s="38">
        <f t="shared" si="10"/>
        <v>-29655.699999999953</v>
      </c>
      <c r="Q28" s="38">
        <f t="shared" si="7"/>
        <v>93.34955595233771</v>
      </c>
    </row>
    <row r="29" spans="1:17" s="21" customFormat="1" x14ac:dyDescent="0.2">
      <c r="A29" s="23"/>
      <c r="B29" s="17" t="s">
        <v>32</v>
      </c>
      <c r="C29" s="24"/>
      <c r="D29" s="20"/>
      <c r="E29" s="41"/>
      <c r="F29" s="25"/>
      <c r="G29" s="28"/>
      <c r="H29" s="41"/>
      <c r="I29" s="20"/>
      <c r="J29" s="43">
        <v>7177235.7999999998</v>
      </c>
      <c r="K29" s="20">
        <f>J29/$J$7*100</f>
        <v>2.3595214253234089</v>
      </c>
      <c r="L29" s="42"/>
      <c r="M29" s="20"/>
      <c r="N29" s="43">
        <v>15114879.199999999</v>
      </c>
      <c r="O29" s="20">
        <f t="shared" si="3"/>
        <v>5.0533384926409299</v>
      </c>
      <c r="P29" s="42"/>
      <c r="Q29" s="42"/>
    </row>
    <row r="30" spans="1:17" x14ac:dyDescent="0.2">
      <c r="C30" s="18"/>
      <c r="D30" s="18"/>
      <c r="E30" s="18"/>
      <c r="F30" s="29"/>
      <c r="G30" s="29"/>
      <c r="H30" s="18"/>
      <c r="I30" s="46" t="s">
        <v>37</v>
      </c>
      <c r="J30" s="45">
        <f>J7-J29</f>
        <v>297004609</v>
      </c>
      <c r="K30" s="29"/>
      <c r="L30" s="18"/>
      <c r="M30" s="39"/>
      <c r="N30" s="45">
        <f>N7-N29</f>
        <v>283991923.60000002</v>
      </c>
      <c r="O30" s="29"/>
      <c r="P30" s="18"/>
      <c r="Q30" s="18"/>
    </row>
    <row r="31" spans="1:17" x14ac:dyDescent="0.2">
      <c r="C31" s="18"/>
      <c r="D31" s="39" t="s">
        <v>58</v>
      </c>
      <c r="E31" s="18"/>
      <c r="F31" s="30"/>
      <c r="G31" s="33"/>
      <c r="H31" s="18"/>
      <c r="I31" s="18"/>
      <c r="J31" s="18"/>
      <c r="K31" s="33"/>
      <c r="L31" s="18"/>
      <c r="M31" s="18"/>
      <c r="N31" s="18"/>
      <c r="O31" s="33"/>
      <c r="P31" s="18"/>
      <c r="Q31" s="18"/>
    </row>
    <row r="32" spans="1:17" x14ac:dyDescent="0.2">
      <c r="D32" s="40" t="s">
        <v>60</v>
      </c>
      <c r="E32" s="2"/>
      <c r="F32" s="19">
        <f>20427907+208000</f>
        <v>20635907</v>
      </c>
      <c r="G32" s="35"/>
      <c r="H32" s="2"/>
      <c r="I32" s="2"/>
      <c r="J32" s="19">
        <f>13414311.2+8612459.8</f>
        <v>22026771</v>
      </c>
      <c r="K32" s="35"/>
      <c r="L32" s="2"/>
      <c r="M32" s="2"/>
      <c r="N32" s="19">
        <f>6051407.6+10598897</f>
        <v>16650304.6</v>
      </c>
      <c r="O32" s="35"/>
      <c r="P32" s="2"/>
      <c r="Q32" s="2"/>
    </row>
    <row r="33" spans="4:17" x14ac:dyDescent="0.2">
      <c r="D33" s="40" t="s">
        <v>53</v>
      </c>
      <c r="E33" s="2"/>
      <c r="F33" s="47">
        <f>F32/F7*100</f>
        <v>6.8573062988593909</v>
      </c>
      <c r="G33" s="48"/>
      <c r="J33" s="47">
        <f>J32/J7*100</f>
        <v>7.2413167901202753</v>
      </c>
      <c r="K33" s="48"/>
      <c r="N33" s="47">
        <f>N32/N7*100</f>
        <v>5.5666753293917388</v>
      </c>
      <c r="O33" s="36"/>
      <c r="P33" s="2"/>
      <c r="Q33" s="2"/>
    </row>
    <row r="37" spans="4:17" x14ac:dyDescent="0.2">
      <c r="F37" s="19"/>
      <c r="G37" s="34"/>
      <c r="J37" s="19"/>
      <c r="K37" s="34"/>
      <c r="N37" s="19"/>
      <c r="O37" s="34"/>
    </row>
    <row r="38" spans="4:17" x14ac:dyDescent="0.2">
      <c r="J38" s="19"/>
      <c r="N38" s="19"/>
    </row>
  </sheetData>
  <mergeCells count="7">
    <mergeCell ref="A2:Q2"/>
    <mergeCell ref="A4:A5"/>
    <mergeCell ref="B4:B5"/>
    <mergeCell ref="J4:M4"/>
    <mergeCell ref="N4:Q4"/>
    <mergeCell ref="F4:I4"/>
    <mergeCell ref="D4:E4"/>
  </mergeCells>
  <pageMargins left="0.78740157480314965" right="0.39370078740157483" top="0.78740157480314965" bottom="0.78740157480314965" header="0" footer="0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КВРы</vt:lpstr>
      <vt:lpstr>КВРы!Область_печати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rep:2.53.0.386</dc:description>
  <cp:lastModifiedBy>Старостина Рузанна Левоновна</cp:lastModifiedBy>
  <cp:lastPrinted>2025-08-25T11:31:44Z</cp:lastPrinted>
  <dcterms:created xsi:type="dcterms:W3CDTF">2021-06-11T08:53:38Z</dcterms:created>
  <dcterms:modified xsi:type="dcterms:W3CDTF">2026-10-07T06:40:40Z</dcterms:modified>
</cp:coreProperties>
</file>