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45" windowWidth="18165" windowHeight="5925"/>
  </bookViews>
  <sheets>
    <sheet name="2027 год" sheetId="7" r:id="rId1"/>
    <sheet name="2028 год" sheetId="8" r:id="rId2"/>
    <sheet name="2029 год" sheetId="6" r:id="rId3"/>
  </sheets>
  <calcPr calcId="145621"/>
</workbook>
</file>

<file path=xl/calcChain.xml><?xml version="1.0" encoding="utf-8"?>
<calcChain xmlns="http://schemas.openxmlformats.org/spreadsheetml/2006/main">
  <c r="J25" i="6" l="1"/>
  <c r="F25" i="6"/>
  <c r="R24" i="6"/>
  <c r="O24" i="6"/>
  <c r="G24" i="6"/>
  <c r="B24" i="6"/>
  <c r="R23" i="6"/>
  <c r="O23" i="6"/>
  <c r="G23" i="6"/>
  <c r="B23" i="6"/>
  <c r="R22" i="6"/>
  <c r="O22" i="6"/>
  <c r="G22" i="6"/>
  <c r="B22" i="6"/>
  <c r="R21" i="6"/>
  <c r="O21" i="6"/>
  <c r="G21" i="6"/>
  <c r="B21" i="6"/>
  <c r="R20" i="6"/>
  <c r="O20" i="6"/>
  <c r="G20" i="6"/>
  <c r="B20" i="6"/>
  <c r="R19" i="6"/>
  <c r="O19" i="6"/>
  <c r="G19" i="6"/>
  <c r="B19" i="6"/>
  <c r="R18" i="6"/>
  <c r="O18" i="6"/>
  <c r="G18" i="6"/>
  <c r="B18" i="6"/>
  <c r="R17" i="6"/>
  <c r="O17" i="6"/>
  <c r="G17" i="6"/>
  <c r="B17" i="6"/>
  <c r="R16" i="6"/>
  <c r="O16" i="6"/>
  <c r="G16" i="6"/>
  <c r="B16" i="6"/>
  <c r="R15" i="6"/>
  <c r="O15" i="6"/>
  <c r="G15" i="6"/>
  <c r="B15" i="6"/>
  <c r="R14" i="6"/>
  <c r="O14" i="6"/>
  <c r="G14" i="6"/>
  <c r="B14" i="6"/>
  <c r="R13" i="6"/>
  <c r="O13" i="6"/>
  <c r="G13" i="6"/>
  <c r="B13" i="6"/>
  <c r="R12" i="6"/>
  <c r="O12" i="6"/>
  <c r="G12" i="6"/>
  <c r="B12" i="6"/>
  <c r="R11" i="6"/>
  <c r="O11" i="6"/>
  <c r="G11" i="6"/>
  <c r="B11" i="6"/>
  <c r="R10" i="6"/>
  <c r="O10" i="6"/>
  <c r="G10" i="6"/>
  <c r="B10" i="6"/>
  <c r="R9" i="6"/>
  <c r="O9" i="6"/>
  <c r="G9" i="6"/>
  <c r="B9" i="6"/>
  <c r="R8" i="6"/>
  <c r="O8" i="6"/>
  <c r="G8" i="6"/>
  <c r="B8" i="6"/>
  <c r="R7" i="6"/>
  <c r="R25" i="6" s="1"/>
  <c r="O7" i="6"/>
  <c r="O25" i="6" s="1"/>
  <c r="G7" i="6"/>
  <c r="G25" i="6" s="1"/>
  <c r="B7" i="6"/>
  <c r="B25" i="6" s="1"/>
  <c r="N25" i="8"/>
  <c r="F25" i="8"/>
  <c r="D25" i="8"/>
  <c r="R24" i="8"/>
  <c r="N24" i="8"/>
  <c r="O24" i="8" s="1"/>
  <c r="G24" i="8"/>
  <c r="B24" i="8"/>
  <c r="R23" i="8"/>
  <c r="O23" i="8"/>
  <c r="N23" i="8"/>
  <c r="G23" i="8"/>
  <c r="B23" i="8"/>
  <c r="R22" i="8"/>
  <c r="N22" i="8"/>
  <c r="O22" i="8" s="1"/>
  <c r="G22" i="8"/>
  <c r="B22" i="8"/>
  <c r="R21" i="8"/>
  <c r="N21" i="8"/>
  <c r="O21" i="8" s="1"/>
  <c r="G21" i="8"/>
  <c r="B21" i="8"/>
  <c r="R20" i="8"/>
  <c r="N20" i="8"/>
  <c r="O20" i="8" s="1"/>
  <c r="G20" i="8"/>
  <c r="B20" i="8"/>
  <c r="R19" i="8"/>
  <c r="O19" i="8"/>
  <c r="S19" i="8" s="1"/>
  <c r="N19" i="8"/>
  <c r="G19" i="8"/>
  <c r="B19" i="8"/>
  <c r="R18" i="8"/>
  <c r="N18" i="8"/>
  <c r="O18" i="8" s="1"/>
  <c r="G18" i="8"/>
  <c r="B18" i="8"/>
  <c r="R17" i="8"/>
  <c r="N17" i="8"/>
  <c r="O17" i="8" s="1"/>
  <c r="G17" i="8"/>
  <c r="B17" i="8"/>
  <c r="R16" i="8"/>
  <c r="N16" i="8"/>
  <c r="O16" i="8" s="1"/>
  <c r="G16" i="8"/>
  <c r="B16" i="8"/>
  <c r="R15" i="8"/>
  <c r="O15" i="8"/>
  <c r="N15" i="8"/>
  <c r="G15" i="8"/>
  <c r="B15" i="8"/>
  <c r="R14" i="8"/>
  <c r="N14" i="8"/>
  <c r="O14" i="8" s="1"/>
  <c r="G14" i="8"/>
  <c r="B14" i="8"/>
  <c r="R13" i="8"/>
  <c r="N13" i="8"/>
  <c r="O13" i="8" s="1"/>
  <c r="G13" i="8"/>
  <c r="B13" i="8"/>
  <c r="R12" i="8"/>
  <c r="N12" i="8"/>
  <c r="O12" i="8" s="1"/>
  <c r="G12" i="8"/>
  <c r="B12" i="8"/>
  <c r="R11" i="8"/>
  <c r="O11" i="8"/>
  <c r="N11" i="8"/>
  <c r="G11" i="8"/>
  <c r="B11" i="8"/>
  <c r="R10" i="8"/>
  <c r="N10" i="8"/>
  <c r="O10" i="8" s="1"/>
  <c r="G10" i="8"/>
  <c r="B10" i="8"/>
  <c r="R9" i="8"/>
  <c r="N9" i="8"/>
  <c r="O9" i="8" s="1"/>
  <c r="G9" i="8"/>
  <c r="B9" i="8"/>
  <c r="R8" i="8"/>
  <c r="N8" i="8"/>
  <c r="O8" i="8" s="1"/>
  <c r="G8" i="8"/>
  <c r="B8" i="8"/>
  <c r="R7" i="8"/>
  <c r="R25" i="8" s="1"/>
  <c r="O7" i="8"/>
  <c r="S7" i="8" s="1"/>
  <c r="N7" i="8"/>
  <c r="G7" i="8"/>
  <c r="G25" i="8" s="1"/>
  <c r="B7" i="8"/>
  <c r="B25" i="8" s="1"/>
  <c r="F25" i="7"/>
  <c r="D25" i="7"/>
  <c r="R24" i="7"/>
  <c r="O24" i="7"/>
  <c r="S24" i="7" s="1"/>
  <c r="G24" i="7"/>
  <c r="B24" i="7"/>
  <c r="S23" i="7"/>
  <c r="E23" i="7" s="1"/>
  <c r="R23" i="7"/>
  <c r="O23" i="7"/>
  <c r="G23" i="7"/>
  <c r="B23" i="7"/>
  <c r="R22" i="7"/>
  <c r="O22" i="7"/>
  <c r="S22" i="7" s="1"/>
  <c r="G22" i="7"/>
  <c r="B22" i="7"/>
  <c r="R21" i="7"/>
  <c r="O21" i="7"/>
  <c r="S21" i="7" s="1"/>
  <c r="G21" i="7"/>
  <c r="B21" i="7"/>
  <c r="R20" i="7"/>
  <c r="O20" i="7"/>
  <c r="S20" i="7" s="1"/>
  <c r="E20" i="7" s="1"/>
  <c r="G20" i="7"/>
  <c r="B20" i="7"/>
  <c r="R19" i="7"/>
  <c r="S19" i="7" s="1"/>
  <c r="O19" i="7"/>
  <c r="G19" i="7"/>
  <c r="B19" i="7"/>
  <c r="R18" i="7"/>
  <c r="S18" i="7" s="1"/>
  <c r="O18" i="7"/>
  <c r="E18" i="7" s="1"/>
  <c r="G18" i="7"/>
  <c r="B18" i="7"/>
  <c r="R17" i="7"/>
  <c r="O17" i="7"/>
  <c r="G17" i="7"/>
  <c r="B17" i="7"/>
  <c r="R16" i="7"/>
  <c r="O16" i="7"/>
  <c r="S16" i="7" s="1"/>
  <c r="E16" i="7" s="1"/>
  <c r="G16" i="7"/>
  <c r="B16" i="7"/>
  <c r="R15" i="7"/>
  <c r="S15" i="7" s="1"/>
  <c r="O15" i="7"/>
  <c r="G15" i="7"/>
  <c r="B15" i="7"/>
  <c r="R14" i="7"/>
  <c r="S14" i="7" s="1"/>
  <c r="O14" i="7"/>
  <c r="E14" i="7" s="1"/>
  <c r="G14" i="7"/>
  <c r="B14" i="7"/>
  <c r="R13" i="7"/>
  <c r="O13" i="7"/>
  <c r="G13" i="7"/>
  <c r="B13" i="7"/>
  <c r="R12" i="7"/>
  <c r="O12" i="7"/>
  <c r="S12" i="7" s="1"/>
  <c r="E12" i="7" s="1"/>
  <c r="G12" i="7"/>
  <c r="B12" i="7"/>
  <c r="R11" i="7"/>
  <c r="S11" i="7" s="1"/>
  <c r="O11" i="7"/>
  <c r="G11" i="7"/>
  <c r="B11" i="7"/>
  <c r="R10" i="7"/>
  <c r="S10" i="7" s="1"/>
  <c r="O10" i="7"/>
  <c r="E10" i="7" s="1"/>
  <c r="G10" i="7"/>
  <c r="B10" i="7"/>
  <c r="R9" i="7"/>
  <c r="O9" i="7"/>
  <c r="G9" i="7"/>
  <c r="G25" i="7" s="1"/>
  <c r="B9" i="7"/>
  <c r="R8" i="7"/>
  <c r="O8" i="7"/>
  <c r="S8" i="7" s="1"/>
  <c r="E8" i="7" s="1"/>
  <c r="G8" i="7"/>
  <c r="B8" i="7"/>
  <c r="R7" i="7"/>
  <c r="S7" i="7" s="1"/>
  <c r="O7" i="7"/>
  <c r="G7" i="7"/>
  <c r="B7" i="7"/>
  <c r="B25" i="7" s="1"/>
  <c r="S17" i="8" l="1"/>
  <c r="E17" i="8" s="1"/>
  <c r="S21" i="8"/>
  <c r="E21" i="8" s="1"/>
  <c r="S8" i="8"/>
  <c r="E8" i="8"/>
  <c r="S10" i="8"/>
  <c r="E10" i="8" s="1"/>
  <c r="E12" i="8"/>
  <c r="S12" i="8"/>
  <c r="S14" i="8"/>
  <c r="E14" i="8" s="1"/>
  <c r="S16" i="8"/>
  <c r="E16" i="8" s="1"/>
  <c r="S18" i="8"/>
  <c r="E18" i="8"/>
  <c r="S20" i="8"/>
  <c r="E20" i="8" s="1"/>
  <c r="S22" i="8"/>
  <c r="E22" i="8" s="1"/>
  <c r="S9" i="8"/>
  <c r="E9" i="8"/>
  <c r="S24" i="8"/>
  <c r="E24" i="8"/>
  <c r="S13" i="8"/>
  <c r="E13" i="8" s="1"/>
  <c r="O25" i="8"/>
  <c r="E19" i="8"/>
  <c r="S15" i="8"/>
  <c r="E15" i="8" s="1"/>
  <c r="S23" i="8"/>
  <c r="E23" i="8" s="1"/>
  <c r="E7" i="8"/>
  <c r="S11" i="8"/>
  <c r="E11" i="8" s="1"/>
  <c r="E13" i="7"/>
  <c r="O25" i="7"/>
  <c r="E7" i="7"/>
  <c r="S9" i="7"/>
  <c r="S25" i="7" s="1"/>
  <c r="S13" i="7"/>
  <c r="E19" i="7"/>
  <c r="E22" i="7"/>
  <c r="R25" i="7"/>
  <c r="E11" i="7"/>
  <c r="E15" i="7"/>
  <c r="S17" i="7"/>
  <c r="E17" i="7" s="1"/>
  <c r="E25" i="8" l="1"/>
  <c r="S25" i="8"/>
  <c r="E9" i="7"/>
  <c r="E25" i="7"/>
</calcChain>
</file>

<file path=xl/sharedStrings.xml><?xml version="1.0" encoding="utf-8"?>
<sst xmlns="http://schemas.openxmlformats.org/spreadsheetml/2006/main" count="177" uniqueCount="63">
  <si>
    <t xml:space="preserve">Нормативная численность работников </t>
  </si>
  <si>
    <t>расходы областного бюджета Ленинградской области на финансовое обеспечение оплаты труда работника органа записи актов гражданского состояния в объеме, не превышающем размера должностного оклада на планируемый год по должности "специалист первой категории" в соответствии с областным законом от 25 февраля 2005 года № 12-оз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области» с учетом страховых взносов</t>
  </si>
  <si>
    <t>размер должностного оклада на планируемый год по должности "специалист первой категории" в соответствии с областным законом от 25 февраля 2005 года N 12-оз "О Перечне государственных должностей Ленинградской области, денежном содержании лиц, замещающих государственные должности Ленинградской области, Реестре должностей государственной гражданской службы Ленинградской области и денежном содержании государственных гражданских служащих Ленинградской области"</t>
  </si>
  <si>
    <t xml:space="preserve">количество должностных окладов в год на одного специалиста, предусматриваемое при формировании фонда оплаты труда </t>
  </si>
  <si>
    <t>Фонд оплаты труда (с начислениями на выплаты по оплате труда) специалиста эксп.</t>
  </si>
  <si>
    <t>расходы на оплату труда работников органов записи актов гражданского состояния i-го муниципального образования, кроме обслуживающего персонала (ФОТ с начисл.кроме обсл.)</t>
  </si>
  <si>
    <t>расходы на оплату труда одного лица обслуживающего персонала, рассчитываемые исходя из минимального размера оплаты труда и страховых взносов(МРОТ с начисл обсл.перс)*</t>
  </si>
  <si>
    <t>численность обслуживающего персонала, рассчитываемая исходя из средней фактической численности обслуживающего персонала в нормативной численности работников(Числ. обсл.перс.)</t>
  </si>
  <si>
    <t>расходы на оплату труда обслуживающего персонала органов записи актов гражданского состояния i-го муниципального образования(ФОТ с начисл.обсл.перс)</t>
  </si>
  <si>
    <t>прочие расходы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(Мат.затраты)</t>
  </si>
  <si>
    <t>Бокситогорский район</t>
  </si>
  <si>
    <t>Волосовский район</t>
  </si>
  <si>
    <t>Волховский район</t>
  </si>
  <si>
    <t>Всеволожский район</t>
  </si>
  <si>
    <t>Выборгский район</t>
  </si>
  <si>
    <t>Кингисеппский район</t>
  </si>
  <si>
    <t>Киришский район</t>
  </si>
  <si>
    <t>Кировский район</t>
  </si>
  <si>
    <t>Лодейнопольский район</t>
  </si>
  <si>
    <t>Ломоносовский район</t>
  </si>
  <si>
    <t>Лужский район</t>
  </si>
  <si>
    <t>Подпорожский район</t>
  </si>
  <si>
    <t>Приозерский район</t>
  </si>
  <si>
    <t>Сланцевский район</t>
  </si>
  <si>
    <t>Тихвинский район</t>
  </si>
  <si>
    <t>Тосненский район</t>
  </si>
  <si>
    <t>Сосновоборгский городской округ</t>
  </si>
  <si>
    <t>Размер субвенций, предусмотренных бюджету i-го муниципального образования на осуществление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</t>
  </si>
  <si>
    <t xml:space="preserve">Общий 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</t>
  </si>
  <si>
    <t>Объем субвенций,  местным бюджетам за счет субвенций областному бюджету Ленинградской области из федерального бюджета, а также дополнительных средств, предусмотренных областным бюджетом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 с округлением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</si>
  <si>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 с округлением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</si>
  <si>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</t>
  </si>
  <si>
    <t>Размер дополнительных средств  областного бюджета Ленинградской области,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</t>
  </si>
  <si>
    <t>нормативная численность  работников i-го муниципального образования.</t>
  </si>
  <si>
    <t>ИТОГО</t>
  </si>
  <si>
    <t>Объем субвенций,  местным бюджетам за счет субвенций областному бюджету Ленинградской области из федерального бюджета Ленинградской области на осуществление отдельных государственных полномочий Российской Федерации, переданных органам государственной власти Ленинградской области, в сфере государственной регистрации актов гражданского состояния i-го муниципального образования</t>
  </si>
  <si>
    <t>таблица 1</t>
  </si>
  <si>
    <t>таблица 2</t>
  </si>
  <si>
    <t>таблица 3</t>
  </si>
  <si>
    <t>Приложение 43 к пояснительной записке 2027 года</t>
  </si>
  <si>
    <t>Наименование района</t>
  </si>
  <si>
    <t>Vi</t>
  </si>
  <si>
    <t>Fi с округлением</t>
  </si>
  <si>
    <t>Hi с округлением</t>
  </si>
  <si>
    <t>Hi</t>
  </si>
  <si>
    <t>Qhi</t>
  </si>
  <si>
    <t>Zоi(зп на МО с начисл. спец)</t>
  </si>
  <si>
    <t>Гатчинский МО</t>
  </si>
  <si>
    <t>V (п.1 методики 112-оз)</t>
  </si>
  <si>
    <t>Fi ( п.1 Методики 112-оз)</t>
  </si>
  <si>
    <t>H (доп. средства расчет п. 4 Методики 112-оз)</t>
  </si>
  <si>
    <t>Qhiмо (п.9 методика 112-оз)</t>
  </si>
  <si>
    <t>К*1,302 (п.4 методика 112-оз)</t>
  </si>
  <si>
    <t>D(п. 4 Методики 112-оз)</t>
  </si>
  <si>
    <t>L (п. 4 Методики 112-оз)</t>
  </si>
  <si>
    <t>Si(зп.спец-эксп. год с начисл)(п.5 методика 112-оз)</t>
  </si>
  <si>
    <t>Zhi(зп на МО с начисл. спец)(п.9 методика 112-оз)</t>
  </si>
  <si>
    <t>Sоi(п.8 методика 112-оз)</t>
  </si>
  <si>
    <t>Qоi (из отч. Упр. ЗАГС в Минюст)</t>
  </si>
  <si>
    <t>Мзi(п.9 методика 112-оз)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</si>
  <si>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в сфере государственной регистрации актов гражданского состояния на 2029 год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</si>
  <si>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в сфере государственной регистрации актов гражданского состояния на 2028 год</t>
  </si>
  <si>
    <t>Расчет объема субвенции бюджетам муниципальных образований Ленинградской области на осуществление отдельных государственных полномочий в сфере государственной регистрации актов гражданского состояния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</si>
</sst>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_₽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 applyFill="1"/>
    <xf numFmtId="164" fontId="3" fillId="0" borderId="2" xfId="1" applyNumberFormat="1" applyFont="1" applyFill="1" applyBorder="1" applyAlignment="1">
      <alignment horizontal="left" wrapText="1"/>
    </xf>
    <xf numFmtId="164" fontId="3" fillId="0" borderId="2" xfId="1" applyNumberFormat="1" applyFont="1" applyFill="1" applyBorder="1" applyAlignment="1">
      <alignment horizontal="center" vertical="center" wrapText="1"/>
    </xf>
    <xf numFmtId="4" fontId="3" fillId="0" borderId="2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wrapText="1"/>
    </xf>
    <xf numFmtId="0" fontId="0" fillId="0" borderId="0" xfId="0" applyFill="1" applyBorder="1"/>
    <xf numFmtId="165" fontId="4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Border="1"/>
    <xf numFmtId="1" fontId="6" fillId="0" borderId="0" xfId="0" applyNumberFormat="1" applyFont="1" applyFill="1" applyAlignment="1">
      <alignment horizontal="right" vertical="top"/>
    </xf>
    <xf numFmtId="1" fontId="7" fillId="0" borderId="0" xfId="0" applyNumberFormat="1" applyFont="1" applyFill="1" applyAlignment="1">
      <alignment horizontal="right" vertical="center" wrapText="1"/>
    </xf>
    <xf numFmtId="0" fontId="5" fillId="0" borderId="0" xfId="0" applyFont="1" applyFill="1"/>
    <xf numFmtId="0" fontId="3" fillId="2" borderId="2" xfId="1" applyFont="1" applyFill="1" applyBorder="1" applyAlignment="1">
      <alignment horizontal="left" wrapText="1"/>
    </xf>
    <xf numFmtId="164" fontId="3" fillId="2" borderId="2" xfId="1" applyNumberFormat="1" applyFont="1" applyFill="1" applyBorder="1" applyAlignment="1">
      <alignment horizontal="left" wrapText="1"/>
    </xf>
    <xf numFmtId="164" fontId="3" fillId="2" borderId="2" xfId="1" applyNumberFormat="1" applyFont="1" applyFill="1" applyBorder="1" applyAlignment="1">
      <alignment horizontal="center" vertical="center" wrapText="1"/>
    </xf>
    <xf numFmtId="4" fontId="3" fillId="2" borderId="2" xfId="1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wrapText="1"/>
    </xf>
    <xf numFmtId="2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horizontal="center" vertical="center" wrapText="1"/>
    </xf>
    <xf numFmtId="165" fontId="10" fillId="0" borderId="0" xfId="0" applyNumberFormat="1" applyFont="1" applyBorder="1"/>
    <xf numFmtId="0" fontId="10" fillId="0" borderId="0" xfId="0" applyFont="1" applyBorder="1"/>
    <xf numFmtId="0" fontId="10" fillId="0" borderId="0" xfId="0" applyFont="1" applyFill="1"/>
    <xf numFmtId="1" fontId="3" fillId="0" borderId="0" xfId="0" applyNumberFormat="1" applyFont="1" applyFill="1" applyAlignment="1">
      <alignment horizontal="right" vertical="top"/>
    </xf>
    <xf numFmtId="1" fontId="11" fillId="0" borderId="0" xfId="0" applyNumberFormat="1" applyFont="1" applyFill="1" applyAlignment="1">
      <alignment horizontal="right" vertical="center" wrapText="1"/>
    </xf>
    <xf numFmtId="0" fontId="13" fillId="0" borderId="0" xfId="0" applyFont="1" applyFill="1"/>
    <xf numFmtId="0" fontId="10" fillId="0" borderId="0" xfId="0" applyFont="1" applyFill="1" applyBorder="1"/>
    <xf numFmtId="0" fontId="8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zoomScaleNormal="100" workbookViewId="0">
      <selection activeCell="J5" sqref="J5"/>
    </sheetView>
  </sheetViews>
  <sheetFormatPr defaultRowHeight="15" x14ac:dyDescent="0.25"/>
  <cols>
    <col min="1" max="4" width="23.5703125" style="1" customWidth="1"/>
    <col min="5" max="5" width="28.85546875" style="1" customWidth="1"/>
    <col min="6" max="7" width="25.140625" style="1" customWidth="1"/>
    <col min="8" max="8" width="23.5703125" style="1" customWidth="1"/>
    <col min="9" max="9" width="13.42578125" style="1" customWidth="1"/>
    <col min="10" max="10" width="17.28515625" style="1" customWidth="1"/>
    <col min="11" max="11" width="23.5703125" style="1" customWidth="1"/>
    <col min="12" max="13" width="20.28515625" style="1" customWidth="1"/>
    <col min="14" max="14" width="21.140625" style="1" customWidth="1"/>
    <col min="15" max="16" width="24.42578125" style="1" customWidth="1"/>
    <col min="17" max="17" width="21" style="1" customWidth="1"/>
    <col min="18" max="18" width="20.85546875" style="1" customWidth="1"/>
    <col min="19" max="19" width="18.85546875" style="1" customWidth="1"/>
    <col min="20" max="20" width="20.42578125" style="1" customWidth="1"/>
    <col min="21" max="21" width="20.28515625" style="1" customWidth="1"/>
    <col min="22" max="16384" width="9.140625" style="1"/>
  </cols>
  <sheetData>
    <row r="1" spans="1:19" ht="15.75" x14ac:dyDescent="0.25">
      <c r="S1" s="10" t="s">
        <v>39</v>
      </c>
    </row>
    <row r="2" spans="1:19" x14ac:dyDescent="0.25">
      <c r="S2" s="11" t="s">
        <v>36</v>
      </c>
    </row>
    <row r="3" spans="1:19" ht="40.5" customHeight="1" x14ac:dyDescent="0.25">
      <c r="A3" s="42" t="s">
        <v>62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x14ac:dyDescent="0.25">
      <c r="A4" s="12"/>
    </row>
    <row r="5" spans="1:19" s="26" customFormat="1" ht="408" x14ac:dyDescent="0.25">
      <c r="A5" s="25" t="s">
        <v>40</v>
      </c>
      <c r="B5" s="25" t="s">
        <v>27</v>
      </c>
      <c r="C5" s="25" t="s">
        <v>28</v>
      </c>
      <c r="D5" s="25" t="s">
        <v>29</v>
      </c>
      <c r="E5" s="25" t="s">
        <v>35</v>
      </c>
      <c r="F5" s="25" t="s">
        <v>30</v>
      </c>
      <c r="G5" s="25" t="s">
        <v>31</v>
      </c>
      <c r="H5" s="25" t="s">
        <v>32</v>
      </c>
      <c r="I5" s="25" t="s">
        <v>0</v>
      </c>
      <c r="J5" s="25" t="s">
        <v>33</v>
      </c>
      <c r="K5" s="25" t="s">
        <v>1</v>
      </c>
      <c r="L5" s="25" t="s">
        <v>2</v>
      </c>
      <c r="M5" s="25" t="s">
        <v>3</v>
      </c>
      <c r="N5" s="25" t="s">
        <v>4</v>
      </c>
      <c r="O5" s="25" t="s">
        <v>5</v>
      </c>
      <c r="P5" s="25" t="s">
        <v>6</v>
      </c>
      <c r="Q5" s="25" t="s">
        <v>7</v>
      </c>
      <c r="R5" s="25" t="s">
        <v>8</v>
      </c>
      <c r="S5" s="25" t="s">
        <v>9</v>
      </c>
    </row>
    <row r="6" spans="1:19" s="26" customFormat="1" ht="47.25" x14ac:dyDescent="0.25">
      <c r="A6" s="27"/>
      <c r="B6" s="27" t="s">
        <v>41</v>
      </c>
      <c r="C6" s="28" t="s">
        <v>48</v>
      </c>
      <c r="D6" s="28" t="s">
        <v>42</v>
      </c>
      <c r="E6" s="28" t="s">
        <v>49</v>
      </c>
      <c r="F6" s="28" t="s">
        <v>43</v>
      </c>
      <c r="G6" s="28" t="s">
        <v>44</v>
      </c>
      <c r="H6" s="28" t="s">
        <v>50</v>
      </c>
      <c r="I6" s="28" t="s">
        <v>45</v>
      </c>
      <c r="J6" s="29" t="s">
        <v>51</v>
      </c>
      <c r="K6" s="28" t="s">
        <v>52</v>
      </c>
      <c r="L6" s="28" t="s">
        <v>53</v>
      </c>
      <c r="M6" s="28" t="s">
        <v>54</v>
      </c>
      <c r="N6" s="29" t="s">
        <v>55</v>
      </c>
      <c r="O6" s="29" t="s">
        <v>56</v>
      </c>
      <c r="P6" s="29" t="s">
        <v>57</v>
      </c>
      <c r="Q6" s="28" t="s">
        <v>58</v>
      </c>
      <c r="R6" s="29" t="s">
        <v>46</v>
      </c>
      <c r="S6" s="29" t="s">
        <v>59</v>
      </c>
    </row>
    <row r="7" spans="1:19" s="26" customFormat="1" ht="15.75" x14ac:dyDescent="0.25">
      <c r="A7" s="13" t="s">
        <v>10</v>
      </c>
      <c r="B7" s="14">
        <f>D7+F7</f>
        <v>6298400</v>
      </c>
      <c r="C7" s="15">
        <v>175519000</v>
      </c>
      <c r="D7" s="15">
        <v>3388100</v>
      </c>
      <c r="E7" s="16">
        <f>O7+R7+S7</f>
        <v>3388114.3967999998</v>
      </c>
      <c r="F7" s="16">
        <v>2910300</v>
      </c>
      <c r="G7" s="16">
        <f t="shared" ref="G7:G24" si="0">H7/I7*J7</f>
        <v>2910325.3012048192</v>
      </c>
      <c r="H7" s="16">
        <v>80519000</v>
      </c>
      <c r="I7" s="30">
        <v>149.4</v>
      </c>
      <c r="J7" s="17">
        <v>5.4</v>
      </c>
      <c r="K7" s="15">
        <v>1318344.2012999998</v>
      </c>
      <c r="L7" s="15">
        <v>23757.16</v>
      </c>
      <c r="M7" s="15">
        <v>42.5</v>
      </c>
      <c r="N7" s="31">
        <v>522857.16</v>
      </c>
      <c r="O7" s="31">
        <f t="shared" ref="O7:O24" si="1">N7*J7</f>
        <v>2823428.6639999999</v>
      </c>
      <c r="P7" s="31">
        <v>29216.880000000001</v>
      </c>
      <c r="Q7" s="32">
        <v>0</v>
      </c>
      <c r="R7" s="31">
        <f>P7*Q7*12</f>
        <v>0</v>
      </c>
      <c r="S7" s="31">
        <f>(O7+R7)*0.2</f>
        <v>564685.7328</v>
      </c>
    </row>
    <row r="8" spans="1:19" s="26" customFormat="1" ht="15.75" x14ac:dyDescent="0.25">
      <c r="A8" s="18" t="s">
        <v>11</v>
      </c>
      <c r="B8" s="14">
        <f t="shared" ref="B8:B24" si="2">D8+F8</f>
        <v>5948500</v>
      </c>
      <c r="C8" s="15">
        <v>175519000</v>
      </c>
      <c r="D8" s="15">
        <v>3199900</v>
      </c>
      <c r="E8" s="16">
        <f t="shared" ref="E8:E23" si="3">O8+R8+S8</f>
        <v>3199885.8191999998</v>
      </c>
      <c r="F8" s="16">
        <v>2748600</v>
      </c>
      <c r="G8" s="16">
        <f t="shared" si="0"/>
        <v>2748640.5622489955</v>
      </c>
      <c r="H8" s="16">
        <v>80519000</v>
      </c>
      <c r="I8" s="30">
        <v>149.4</v>
      </c>
      <c r="J8" s="19">
        <v>5.0999999999999996</v>
      </c>
      <c r="K8" s="15">
        <v>1318344.2012999998</v>
      </c>
      <c r="L8" s="15">
        <v>23757.16</v>
      </c>
      <c r="M8" s="15">
        <v>42.5</v>
      </c>
      <c r="N8" s="31">
        <v>522857.16</v>
      </c>
      <c r="O8" s="31">
        <f t="shared" si="1"/>
        <v>2666571.5159999998</v>
      </c>
      <c r="P8" s="31">
        <v>29216.880000000001</v>
      </c>
      <c r="Q8" s="32">
        <v>0</v>
      </c>
      <c r="R8" s="31">
        <f t="shared" ref="R8:R9" si="4">P8*Q8</f>
        <v>0</v>
      </c>
      <c r="S8" s="31">
        <f t="shared" ref="S8:S24" si="5">(O8+R8)*0.2</f>
        <v>533314.30319999997</v>
      </c>
    </row>
    <row r="9" spans="1:19" s="26" customFormat="1" ht="15.75" x14ac:dyDescent="0.25">
      <c r="A9" s="18" t="s">
        <v>12</v>
      </c>
      <c r="B9" s="14">
        <f t="shared" si="2"/>
        <v>7231500</v>
      </c>
      <c r="C9" s="15">
        <v>175519000</v>
      </c>
      <c r="D9" s="15">
        <v>3890000</v>
      </c>
      <c r="E9" s="16">
        <f t="shared" si="3"/>
        <v>3890057.2703999998</v>
      </c>
      <c r="F9" s="16">
        <v>3341500</v>
      </c>
      <c r="G9" s="16">
        <f t="shared" si="0"/>
        <v>3341484.6050870148</v>
      </c>
      <c r="H9" s="16">
        <v>80519000</v>
      </c>
      <c r="I9" s="30">
        <v>149.4</v>
      </c>
      <c r="J9" s="33">
        <v>6.2</v>
      </c>
      <c r="K9" s="15">
        <v>1318344.2012999998</v>
      </c>
      <c r="L9" s="15">
        <v>23757.16</v>
      </c>
      <c r="M9" s="15">
        <v>42.5</v>
      </c>
      <c r="N9" s="31">
        <v>522857.16</v>
      </c>
      <c r="O9" s="31">
        <f t="shared" si="1"/>
        <v>3241714.392</v>
      </c>
      <c r="P9" s="31">
        <v>29216.880000000001</v>
      </c>
      <c r="Q9" s="32">
        <v>0</v>
      </c>
      <c r="R9" s="31">
        <f t="shared" si="4"/>
        <v>0</v>
      </c>
      <c r="S9" s="31">
        <f t="shared" si="5"/>
        <v>648342.87840000005</v>
      </c>
    </row>
    <row r="10" spans="1:19" s="26" customFormat="1" ht="15.75" x14ac:dyDescent="0.25">
      <c r="A10" s="18" t="s">
        <v>13</v>
      </c>
      <c r="B10" s="14">
        <f t="shared" si="2"/>
        <v>29347000</v>
      </c>
      <c r="C10" s="15">
        <v>175519000</v>
      </c>
      <c r="D10" s="15">
        <v>15981000</v>
      </c>
      <c r="E10" s="16">
        <f t="shared" si="3"/>
        <v>15980952.1536</v>
      </c>
      <c r="F10" s="16">
        <v>13366000</v>
      </c>
      <c r="G10" s="16">
        <f t="shared" si="0"/>
        <v>13365938.420348059</v>
      </c>
      <c r="H10" s="16">
        <v>80519000</v>
      </c>
      <c r="I10" s="30">
        <v>149.4</v>
      </c>
      <c r="J10" s="33">
        <v>24.8</v>
      </c>
      <c r="K10" s="15">
        <v>1318344.2012999998</v>
      </c>
      <c r="L10" s="15">
        <v>23757.16</v>
      </c>
      <c r="M10" s="15">
        <v>42.5</v>
      </c>
      <c r="N10" s="31">
        <v>522857.16</v>
      </c>
      <c r="O10" s="31">
        <f t="shared" si="1"/>
        <v>12966857.568</v>
      </c>
      <c r="P10" s="31">
        <v>29216.880000000001</v>
      </c>
      <c r="Q10" s="32">
        <v>1</v>
      </c>
      <c r="R10" s="31">
        <f>P10*Q10*12</f>
        <v>350602.56</v>
      </c>
      <c r="S10" s="31">
        <f t="shared" si="5"/>
        <v>2663492.0256000003</v>
      </c>
    </row>
    <row r="11" spans="1:19" s="26" customFormat="1" ht="15.75" x14ac:dyDescent="0.25">
      <c r="A11" s="18" t="s">
        <v>14</v>
      </c>
      <c r="B11" s="14">
        <f t="shared" si="2"/>
        <v>19012000</v>
      </c>
      <c r="C11" s="15">
        <v>175519000</v>
      </c>
      <c r="D11" s="15">
        <v>10227100</v>
      </c>
      <c r="E11" s="16">
        <f t="shared" si="3"/>
        <v>10227086.049600001</v>
      </c>
      <c r="F11" s="16">
        <v>8784900</v>
      </c>
      <c r="G11" s="16">
        <f t="shared" si="0"/>
        <v>8784870.8165997323</v>
      </c>
      <c r="H11" s="16">
        <v>80519000</v>
      </c>
      <c r="I11" s="30">
        <v>149.4</v>
      </c>
      <c r="J11" s="33">
        <v>16.3</v>
      </c>
      <c r="K11" s="15">
        <v>1318344.2012999998</v>
      </c>
      <c r="L11" s="15">
        <v>23757.16</v>
      </c>
      <c r="M11" s="15">
        <v>42.5</v>
      </c>
      <c r="N11" s="31">
        <v>522857.16</v>
      </c>
      <c r="O11" s="31">
        <f t="shared" si="1"/>
        <v>8522571.7080000006</v>
      </c>
      <c r="P11" s="31">
        <v>29216.880000000001</v>
      </c>
      <c r="Q11" s="32">
        <v>0</v>
      </c>
      <c r="R11" s="31">
        <f t="shared" ref="R11:R13" si="6">P11*Q11</f>
        <v>0</v>
      </c>
      <c r="S11" s="31">
        <f t="shared" si="5"/>
        <v>1704514.3416000002</v>
      </c>
    </row>
    <row r="12" spans="1:19" s="26" customFormat="1" ht="15.75" x14ac:dyDescent="0.25">
      <c r="A12" s="18" t="s">
        <v>47</v>
      </c>
      <c r="B12" s="14">
        <f t="shared" si="2"/>
        <v>26126900</v>
      </c>
      <c r="C12" s="15">
        <v>175519000</v>
      </c>
      <c r="D12" s="15">
        <v>14054400</v>
      </c>
      <c r="E12" s="16">
        <f t="shared" si="3"/>
        <v>14054400.4608</v>
      </c>
      <c r="F12" s="16">
        <v>12072500</v>
      </c>
      <c r="G12" s="16">
        <f t="shared" si="0"/>
        <v>12072460.508701472</v>
      </c>
      <c r="H12" s="16">
        <v>80519000</v>
      </c>
      <c r="I12" s="30">
        <v>149.4</v>
      </c>
      <c r="J12" s="33">
        <v>22.4</v>
      </c>
      <c r="K12" s="15">
        <v>1318344.2012999998</v>
      </c>
      <c r="L12" s="15">
        <v>23757.16</v>
      </c>
      <c r="M12" s="15">
        <v>42.5</v>
      </c>
      <c r="N12" s="31">
        <v>522857.16</v>
      </c>
      <c r="O12" s="31">
        <f t="shared" si="1"/>
        <v>11712000.384</v>
      </c>
      <c r="P12" s="31">
        <v>29216.880000000001</v>
      </c>
      <c r="Q12" s="32">
        <v>0</v>
      </c>
      <c r="R12" s="31">
        <f t="shared" si="6"/>
        <v>0</v>
      </c>
      <c r="S12" s="31">
        <f t="shared" si="5"/>
        <v>2342400.0767999999</v>
      </c>
    </row>
    <row r="13" spans="1:19" s="26" customFormat="1" ht="15.75" x14ac:dyDescent="0.25">
      <c r="A13" s="18" t="s">
        <v>15</v>
      </c>
      <c r="B13" s="14">
        <f t="shared" si="2"/>
        <v>7698000</v>
      </c>
      <c r="C13" s="15">
        <v>175519000</v>
      </c>
      <c r="D13" s="15">
        <v>4141000</v>
      </c>
      <c r="E13" s="16">
        <f t="shared" si="3"/>
        <v>4141028.7071999996</v>
      </c>
      <c r="F13" s="16">
        <v>3557000</v>
      </c>
      <c r="G13" s="16">
        <f t="shared" si="0"/>
        <v>3557064.2570281122</v>
      </c>
      <c r="H13" s="16">
        <v>80519000</v>
      </c>
      <c r="I13" s="30">
        <v>149.4</v>
      </c>
      <c r="J13" s="33">
        <v>6.6</v>
      </c>
      <c r="K13" s="15">
        <v>1318344.2012999998</v>
      </c>
      <c r="L13" s="15">
        <v>23757.16</v>
      </c>
      <c r="M13" s="15">
        <v>42.5</v>
      </c>
      <c r="N13" s="31">
        <v>522857.16</v>
      </c>
      <c r="O13" s="31">
        <f t="shared" si="1"/>
        <v>3450857.2559999996</v>
      </c>
      <c r="P13" s="31">
        <v>29216.880000000001</v>
      </c>
      <c r="Q13" s="32">
        <v>0</v>
      </c>
      <c r="R13" s="31">
        <f t="shared" si="6"/>
        <v>0</v>
      </c>
      <c r="S13" s="31">
        <f t="shared" si="5"/>
        <v>690171.45120000001</v>
      </c>
    </row>
    <row r="14" spans="1:19" s="26" customFormat="1" ht="15.75" x14ac:dyDescent="0.25">
      <c r="A14" s="18" t="s">
        <v>16</v>
      </c>
      <c r="B14" s="14">
        <f t="shared" si="2"/>
        <v>5715300</v>
      </c>
      <c r="C14" s="15">
        <v>175519000</v>
      </c>
      <c r="D14" s="15">
        <v>3074400</v>
      </c>
      <c r="E14" s="16">
        <f t="shared" si="3"/>
        <v>3074400.1008000001</v>
      </c>
      <c r="F14" s="16">
        <v>2640900</v>
      </c>
      <c r="G14" s="16">
        <f t="shared" si="0"/>
        <v>2640850.7362784473</v>
      </c>
      <c r="H14" s="16">
        <v>80519000</v>
      </c>
      <c r="I14" s="30">
        <v>149.4</v>
      </c>
      <c r="J14" s="33">
        <v>4.9000000000000004</v>
      </c>
      <c r="K14" s="15">
        <v>1318344.2012999998</v>
      </c>
      <c r="L14" s="15">
        <v>23757.16</v>
      </c>
      <c r="M14" s="15">
        <v>42.5</v>
      </c>
      <c r="N14" s="31">
        <v>522857.16</v>
      </c>
      <c r="O14" s="31">
        <f t="shared" si="1"/>
        <v>2562000.0840000003</v>
      </c>
      <c r="P14" s="31">
        <v>29216.880000000001</v>
      </c>
      <c r="Q14" s="32">
        <v>0</v>
      </c>
      <c r="R14" s="31">
        <f>P14*Q14*12</f>
        <v>0</v>
      </c>
      <c r="S14" s="31">
        <f t="shared" si="5"/>
        <v>512400.0168000001</v>
      </c>
    </row>
    <row r="15" spans="1:19" s="26" customFormat="1" ht="15.75" x14ac:dyDescent="0.25">
      <c r="A15" s="18" t="s">
        <v>17</v>
      </c>
      <c r="B15" s="14">
        <f t="shared" si="2"/>
        <v>8818600</v>
      </c>
      <c r="C15" s="15">
        <v>175519000</v>
      </c>
      <c r="D15" s="15">
        <v>4938200</v>
      </c>
      <c r="E15" s="16">
        <f t="shared" si="3"/>
        <v>4938208.9343999997</v>
      </c>
      <c r="F15" s="16">
        <v>3880400</v>
      </c>
      <c r="G15" s="16">
        <f t="shared" si="0"/>
        <v>3880433.7349397591</v>
      </c>
      <c r="H15" s="16">
        <v>80519000</v>
      </c>
      <c r="I15" s="30">
        <v>149.4</v>
      </c>
      <c r="J15" s="33">
        <v>7.2</v>
      </c>
      <c r="K15" s="15">
        <v>1318344.2012999998</v>
      </c>
      <c r="L15" s="15">
        <v>23757.16</v>
      </c>
      <c r="M15" s="15">
        <v>42.5</v>
      </c>
      <c r="N15" s="31">
        <v>522857.16</v>
      </c>
      <c r="O15" s="31">
        <f t="shared" si="1"/>
        <v>3764571.5519999997</v>
      </c>
      <c r="P15" s="31">
        <v>29216.880000000001</v>
      </c>
      <c r="Q15" s="32">
        <v>1</v>
      </c>
      <c r="R15" s="31">
        <f>P15*Q15*12</f>
        <v>350602.56</v>
      </c>
      <c r="S15" s="31">
        <f t="shared" si="5"/>
        <v>823034.82239999995</v>
      </c>
    </row>
    <row r="16" spans="1:19" s="26" customFormat="1" ht="31.5" x14ac:dyDescent="0.25">
      <c r="A16" s="18" t="s">
        <v>18</v>
      </c>
      <c r="B16" s="14">
        <f t="shared" si="2"/>
        <v>4548900</v>
      </c>
      <c r="C16" s="15">
        <v>175519000</v>
      </c>
      <c r="D16" s="15">
        <v>2447000</v>
      </c>
      <c r="E16" s="16">
        <f t="shared" si="3"/>
        <v>2446971.3588</v>
      </c>
      <c r="F16" s="16">
        <v>2101900</v>
      </c>
      <c r="G16" s="16">
        <f t="shared" si="0"/>
        <v>2101901.6064257026</v>
      </c>
      <c r="H16" s="16">
        <v>80519000</v>
      </c>
      <c r="I16" s="30">
        <v>149.4</v>
      </c>
      <c r="J16" s="33">
        <v>3.9</v>
      </c>
      <c r="K16" s="15">
        <v>1318344.2012999998</v>
      </c>
      <c r="L16" s="15">
        <v>23757.16</v>
      </c>
      <c r="M16" s="15">
        <v>42.5</v>
      </c>
      <c r="N16" s="31">
        <v>522857.16</v>
      </c>
      <c r="O16" s="31">
        <f t="shared" si="1"/>
        <v>2039142.9239999999</v>
      </c>
      <c r="P16" s="31">
        <v>29216.880000000001</v>
      </c>
      <c r="Q16" s="32">
        <v>0</v>
      </c>
      <c r="R16" s="31">
        <f t="shared" ref="R16:R19" si="7">P16*Q16</f>
        <v>0</v>
      </c>
      <c r="S16" s="31">
        <f>(O16+R16)*0.2-0.15</f>
        <v>407828.43479999999</v>
      </c>
    </row>
    <row r="17" spans="1:19" s="26" customFormat="1" ht="15.75" x14ac:dyDescent="0.25">
      <c r="A17" s="18" t="s">
        <v>19</v>
      </c>
      <c r="B17" s="14">
        <f t="shared" si="2"/>
        <v>6531700</v>
      </c>
      <c r="C17" s="15">
        <v>175519000</v>
      </c>
      <c r="D17" s="15">
        <v>3513600</v>
      </c>
      <c r="E17" s="16">
        <f t="shared" si="3"/>
        <v>3513600.1151999999</v>
      </c>
      <c r="F17" s="16">
        <v>3018100</v>
      </c>
      <c r="G17" s="16">
        <f t="shared" si="0"/>
        <v>3018115.1271753679</v>
      </c>
      <c r="H17" s="16">
        <v>80519000</v>
      </c>
      <c r="I17" s="30">
        <v>149.4</v>
      </c>
      <c r="J17" s="33">
        <v>5.6</v>
      </c>
      <c r="K17" s="15">
        <v>1318344.2012999998</v>
      </c>
      <c r="L17" s="15">
        <v>23757.16</v>
      </c>
      <c r="M17" s="15">
        <v>42.5</v>
      </c>
      <c r="N17" s="31">
        <v>522857.16</v>
      </c>
      <c r="O17" s="31">
        <f t="shared" si="1"/>
        <v>2928000.0959999999</v>
      </c>
      <c r="P17" s="31">
        <v>29216.880000000001</v>
      </c>
      <c r="Q17" s="32">
        <v>0</v>
      </c>
      <c r="R17" s="31">
        <f t="shared" si="7"/>
        <v>0</v>
      </c>
      <c r="S17" s="31">
        <f t="shared" si="5"/>
        <v>585600.01919999998</v>
      </c>
    </row>
    <row r="18" spans="1:19" s="26" customFormat="1" ht="15.75" x14ac:dyDescent="0.25">
      <c r="A18" s="18" t="s">
        <v>20</v>
      </c>
      <c r="B18" s="14">
        <f t="shared" si="2"/>
        <v>8981100</v>
      </c>
      <c r="C18" s="15">
        <v>175519000</v>
      </c>
      <c r="D18" s="15">
        <v>4831200</v>
      </c>
      <c r="E18" s="16">
        <f t="shared" si="3"/>
        <v>4831200.1584000001</v>
      </c>
      <c r="F18" s="16">
        <v>4149900</v>
      </c>
      <c r="G18" s="16">
        <f t="shared" si="0"/>
        <v>4149908.299866131</v>
      </c>
      <c r="H18" s="16">
        <v>80519000</v>
      </c>
      <c r="I18" s="30">
        <v>149.4</v>
      </c>
      <c r="J18" s="33">
        <v>7.7</v>
      </c>
      <c r="K18" s="15">
        <v>1318344.2012999998</v>
      </c>
      <c r="L18" s="15">
        <v>23757.16</v>
      </c>
      <c r="M18" s="15">
        <v>42.5</v>
      </c>
      <c r="N18" s="31">
        <v>522857.16</v>
      </c>
      <c r="O18" s="31">
        <f t="shared" si="1"/>
        <v>4026000.1319999998</v>
      </c>
      <c r="P18" s="31">
        <v>29216.880000000001</v>
      </c>
      <c r="Q18" s="32">
        <v>0</v>
      </c>
      <c r="R18" s="31">
        <f t="shared" si="7"/>
        <v>0</v>
      </c>
      <c r="S18" s="31">
        <f t="shared" si="5"/>
        <v>805200.02639999997</v>
      </c>
    </row>
    <row r="19" spans="1:19" s="26" customFormat="1" ht="15.75" x14ac:dyDescent="0.25">
      <c r="A19" s="18" t="s">
        <v>21</v>
      </c>
      <c r="B19" s="14">
        <f t="shared" si="2"/>
        <v>5598700</v>
      </c>
      <c r="C19" s="15">
        <v>175519000</v>
      </c>
      <c r="D19" s="15">
        <v>3011700</v>
      </c>
      <c r="E19" s="16">
        <f t="shared" si="3"/>
        <v>3011657.2415999998</v>
      </c>
      <c r="F19" s="16">
        <v>2587000</v>
      </c>
      <c r="G19" s="16">
        <f t="shared" si="0"/>
        <v>2586955.8232931723</v>
      </c>
      <c r="H19" s="16">
        <v>80519000</v>
      </c>
      <c r="I19" s="30">
        <v>149.4</v>
      </c>
      <c r="J19" s="33">
        <v>4.8</v>
      </c>
      <c r="K19" s="15">
        <v>1318344.2012999998</v>
      </c>
      <c r="L19" s="15">
        <v>23757.16</v>
      </c>
      <c r="M19" s="15">
        <v>42.5</v>
      </c>
      <c r="N19" s="31">
        <v>522857.16</v>
      </c>
      <c r="O19" s="31">
        <f t="shared" si="1"/>
        <v>2509714.3679999998</v>
      </c>
      <c r="P19" s="31">
        <v>29216.880000000001</v>
      </c>
      <c r="Q19" s="32">
        <v>0</v>
      </c>
      <c r="R19" s="31">
        <f t="shared" si="7"/>
        <v>0</v>
      </c>
      <c r="S19" s="31">
        <f t="shared" si="5"/>
        <v>501942.87359999999</v>
      </c>
    </row>
    <row r="20" spans="1:19" s="26" customFormat="1" ht="15.75" x14ac:dyDescent="0.25">
      <c r="A20" s="18" t="s">
        <v>22</v>
      </c>
      <c r="B20" s="14">
        <f t="shared" si="2"/>
        <v>6531700</v>
      </c>
      <c r="C20" s="15">
        <v>175519000</v>
      </c>
      <c r="D20" s="15">
        <v>3513600</v>
      </c>
      <c r="E20" s="16">
        <f t="shared" si="3"/>
        <v>3513600.1151999999</v>
      </c>
      <c r="F20" s="16">
        <v>3018100</v>
      </c>
      <c r="G20" s="16">
        <f t="shared" si="0"/>
        <v>3018115.1271753679</v>
      </c>
      <c r="H20" s="16">
        <v>80519000</v>
      </c>
      <c r="I20" s="30">
        <v>149.4</v>
      </c>
      <c r="J20" s="33">
        <v>5.6</v>
      </c>
      <c r="K20" s="15">
        <v>1318344.2012999998</v>
      </c>
      <c r="L20" s="15">
        <v>23757.16</v>
      </c>
      <c r="M20" s="15">
        <v>42.5</v>
      </c>
      <c r="N20" s="31">
        <v>522857.16</v>
      </c>
      <c r="O20" s="31">
        <f t="shared" si="1"/>
        <v>2928000.0959999999</v>
      </c>
      <c r="P20" s="31">
        <v>29216.880000000001</v>
      </c>
      <c r="Q20" s="32">
        <v>0</v>
      </c>
      <c r="R20" s="31">
        <f>P20*Q20*12</f>
        <v>0</v>
      </c>
      <c r="S20" s="31">
        <f t="shared" si="5"/>
        <v>585600.01919999998</v>
      </c>
    </row>
    <row r="21" spans="1:19" s="26" customFormat="1" ht="15.75" x14ac:dyDescent="0.25">
      <c r="A21" s="18" t="s">
        <v>23</v>
      </c>
      <c r="B21" s="14">
        <f t="shared" si="2"/>
        <v>5481900</v>
      </c>
      <c r="C21" s="15">
        <v>175519000</v>
      </c>
      <c r="D21" s="15">
        <v>2948900</v>
      </c>
      <c r="E21" s="16">
        <v>2948943.6</v>
      </c>
      <c r="F21" s="16">
        <v>2533000</v>
      </c>
      <c r="G21" s="16">
        <f t="shared" si="0"/>
        <v>2533060.9103078982</v>
      </c>
      <c r="H21" s="16">
        <v>80519000</v>
      </c>
      <c r="I21" s="30">
        <v>149.4</v>
      </c>
      <c r="J21" s="33">
        <v>4.7</v>
      </c>
      <c r="K21" s="15">
        <v>1318344.2012999998</v>
      </c>
      <c r="L21" s="15">
        <v>23757.16</v>
      </c>
      <c r="M21" s="15">
        <v>42.5</v>
      </c>
      <c r="N21" s="31">
        <v>522857.16</v>
      </c>
      <c r="O21" s="31">
        <f t="shared" si="1"/>
        <v>2457428.6519999998</v>
      </c>
      <c r="P21" s="31">
        <v>29216.880000000001</v>
      </c>
      <c r="Q21" s="32">
        <v>0</v>
      </c>
      <c r="R21" s="31">
        <f t="shared" ref="R21:R24" si="8">P21*Q21</f>
        <v>0</v>
      </c>
      <c r="S21" s="31">
        <f t="shared" si="5"/>
        <v>491485.7304</v>
      </c>
    </row>
    <row r="22" spans="1:19" s="26" customFormat="1" ht="15.75" x14ac:dyDescent="0.25">
      <c r="A22" s="18" t="s">
        <v>24</v>
      </c>
      <c r="B22" s="14">
        <f t="shared" si="2"/>
        <v>6765000</v>
      </c>
      <c r="C22" s="15">
        <v>175519000</v>
      </c>
      <c r="D22" s="15">
        <v>3639100</v>
      </c>
      <c r="E22" s="16">
        <f t="shared" si="3"/>
        <v>3639085.8336</v>
      </c>
      <c r="F22" s="16">
        <v>3125900</v>
      </c>
      <c r="G22" s="16">
        <f t="shared" si="0"/>
        <v>3125904.9531459166</v>
      </c>
      <c r="H22" s="16">
        <v>80519000</v>
      </c>
      <c r="I22" s="30">
        <v>149.4</v>
      </c>
      <c r="J22" s="33">
        <v>5.8</v>
      </c>
      <c r="K22" s="15">
        <v>1318344.2012999998</v>
      </c>
      <c r="L22" s="15">
        <v>23757.16</v>
      </c>
      <c r="M22" s="15">
        <v>42.5</v>
      </c>
      <c r="N22" s="31">
        <v>522857.16</v>
      </c>
      <c r="O22" s="31">
        <f t="shared" si="1"/>
        <v>3032571.5279999999</v>
      </c>
      <c r="P22" s="31">
        <v>29216.880000000001</v>
      </c>
      <c r="Q22" s="32">
        <v>0</v>
      </c>
      <c r="R22" s="31">
        <f t="shared" si="8"/>
        <v>0</v>
      </c>
      <c r="S22" s="31">
        <f t="shared" si="5"/>
        <v>606514.30559999996</v>
      </c>
    </row>
    <row r="23" spans="1:19" s="26" customFormat="1" ht="15.75" x14ac:dyDescent="0.25">
      <c r="A23" s="18" t="s">
        <v>25</v>
      </c>
      <c r="B23" s="14">
        <f t="shared" si="2"/>
        <v>7419000</v>
      </c>
      <c r="C23" s="15">
        <v>175519000</v>
      </c>
      <c r="D23" s="15">
        <v>4185300</v>
      </c>
      <c r="E23" s="16">
        <f t="shared" si="3"/>
        <v>4185294.6239999998</v>
      </c>
      <c r="F23" s="16">
        <v>3233700</v>
      </c>
      <c r="G23" s="16">
        <f t="shared" si="0"/>
        <v>3233694.7791164657</v>
      </c>
      <c r="H23" s="16">
        <v>80519000</v>
      </c>
      <c r="I23" s="30">
        <v>149.4</v>
      </c>
      <c r="J23" s="33">
        <v>6</v>
      </c>
      <c r="K23" s="15">
        <v>1318344.2012999998</v>
      </c>
      <c r="L23" s="15">
        <v>23757.16</v>
      </c>
      <c r="M23" s="15">
        <v>42.5</v>
      </c>
      <c r="N23" s="31">
        <v>522857.16</v>
      </c>
      <c r="O23" s="31">
        <f t="shared" si="1"/>
        <v>3137142.96</v>
      </c>
      <c r="P23" s="31">
        <v>29216.880000000001</v>
      </c>
      <c r="Q23" s="32">
        <v>1</v>
      </c>
      <c r="R23" s="31">
        <f>P23*Q23*12</f>
        <v>350602.56</v>
      </c>
      <c r="S23" s="31">
        <f t="shared" si="5"/>
        <v>697549.10400000005</v>
      </c>
    </row>
    <row r="24" spans="1:19" s="26" customFormat="1" ht="31.5" x14ac:dyDescent="0.25">
      <c r="A24" s="18" t="s">
        <v>26</v>
      </c>
      <c r="B24" s="14">
        <f t="shared" si="2"/>
        <v>7464800</v>
      </c>
      <c r="C24" s="15">
        <v>175519000</v>
      </c>
      <c r="D24" s="15">
        <v>4015500</v>
      </c>
      <c r="E24" s="16">
        <v>4015513.06</v>
      </c>
      <c r="F24" s="16">
        <v>3449300</v>
      </c>
      <c r="G24" s="16">
        <f t="shared" si="0"/>
        <v>3449274.4310575635</v>
      </c>
      <c r="H24" s="16">
        <v>80519000</v>
      </c>
      <c r="I24" s="30">
        <v>149.4</v>
      </c>
      <c r="J24" s="33">
        <v>6.4</v>
      </c>
      <c r="K24" s="15">
        <v>1318344.2012999998</v>
      </c>
      <c r="L24" s="15">
        <v>23757.16</v>
      </c>
      <c r="M24" s="15">
        <v>42.5</v>
      </c>
      <c r="N24" s="31">
        <v>522857.16</v>
      </c>
      <c r="O24" s="31">
        <f t="shared" si="1"/>
        <v>3346285.824</v>
      </c>
      <c r="P24" s="31">
        <v>29216.880000000001</v>
      </c>
      <c r="Q24" s="32">
        <v>0</v>
      </c>
      <c r="R24" s="31">
        <f t="shared" si="8"/>
        <v>0</v>
      </c>
      <c r="S24" s="31">
        <f t="shared" si="5"/>
        <v>669257.16480000003</v>
      </c>
    </row>
    <row r="25" spans="1:19" s="26" customFormat="1" ht="15.75" x14ac:dyDescent="0.25">
      <c r="A25" s="20" t="s">
        <v>34</v>
      </c>
      <c r="B25" s="21">
        <f>SUM(B7:B24)</f>
        <v>175519000</v>
      </c>
      <c r="C25" s="15">
        <v>175519000</v>
      </c>
      <c r="D25" s="15">
        <f>SUM(D7:D24)</f>
        <v>95000000</v>
      </c>
      <c r="E25" s="22">
        <f>SUM(E7:E24)</f>
        <v>94999999.999600008</v>
      </c>
      <c r="F25" s="22">
        <f>SUM(F7:F24)</f>
        <v>80519000</v>
      </c>
      <c r="G25" s="22">
        <f>SUM(G7:G24)</f>
        <v>80519000</v>
      </c>
      <c r="H25" s="22"/>
      <c r="I25" s="30">
        <v>149.4</v>
      </c>
      <c r="J25" s="23">
        <v>149.4</v>
      </c>
      <c r="K25" s="24"/>
      <c r="L25" s="15">
        <v>23757.16</v>
      </c>
      <c r="M25" s="24"/>
      <c r="N25" s="31">
        <v>522857.16</v>
      </c>
      <c r="O25" s="31">
        <f>SUM(O7:O24)</f>
        <v>78114859.703999996</v>
      </c>
      <c r="P25" s="31"/>
      <c r="Q25" s="32">
        <v>2</v>
      </c>
      <c r="R25" s="31">
        <f>SUM(R7:R24)</f>
        <v>1051807.68</v>
      </c>
      <c r="S25" s="31">
        <f>SUM(S7:S24)</f>
        <v>15833333.3268</v>
      </c>
    </row>
    <row r="26" spans="1:19" ht="15.75" x14ac:dyDescent="0.25">
      <c r="A26" s="7"/>
      <c r="B26" s="8"/>
      <c r="C26" s="9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</sheetData>
  <mergeCells count="1">
    <mergeCell ref="A3:S3"/>
  </mergeCells>
  <pageMargins left="0.70866141732283472" right="0.70866141732283472" top="0.74803149606299213" bottom="0.74803149606299213" header="0.31496062992125984" footer="0.31496062992125984"/>
  <pageSetup paperSize="9" scale="3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zoomScaleNormal="100" workbookViewId="0">
      <selection activeCell="I5" sqref="I5"/>
    </sheetView>
  </sheetViews>
  <sheetFormatPr defaultRowHeight="15" x14ac:dyDescent="0.25"/>
  <cols>
    <col min="1" max="4" width="23.5703125" style="1" customWidth="1"/>
    <col min="5" max="5" width="28.85546875" style="1" customWidth="1"/>
    <col min="6" max="7" width="25.140625" style="1" customWidth="1"/>
    <col min="8" max="8" width="23.5703125" style="1" customWidth="1"/>
    <col min="9" max="9" width="13.42578125" style="1" customWidth="1"/>
    <col min="10" max="10" width="17.28515625" style="1" customWidth="1"/>
    <col min="11" max="11" width="23.5703125" style="1" customWidth="1"/>
    <col min="12" max="13" width="20.28515625" style="1" customWidth="1"/>
    <col min="14" max="14" width="21.140625" style="1" customWidth="1"/>
    <col min="15" max="16" width="24.42578125" style="1" customWidth="1"/>
    <col min="17" max="17" width="21" style="1" customWidth="1"/>
    <col min="18" max="18" width="20.85546875" style="1" customWidth="1"/>
    <col min="19" max="19" width="18.85546875" style="1" customWidth="1"/>
    <col min="20" max="20" width="20.42578125" style="1" customWidth="1"/>
    <col min="21" max="21" width="20.28515625" style="1" customWidth="1"/>
    <col min="22" max="16384" width="9.140625" style="1"/>
  </cols>
  <sheetData>
    <row r="1" spans="1:19" ht="15.75" x14ac:dyDescent="0.25">
      <c r="S1" s="10" t="s">
        <v>39</v>
      </c>
    </row>
    <row r="2" spans="1:19" x14ac:dyDescent="0.25">
      <c r="S2" s="11" t="s">
        <v>37</v>
      </c>
    </row>
    <row r="3" spans="1:19" ht="40.5" customHeight="1" x14ac:dyDescent="0.25">
      <c r="A3" s="42" t="s">
        <v>61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19" x14ac:dyDescent="0.25">
      <c r="A4" s="12"/>
    </row>
    <row r="5" spans="1:19" s="26" customFormat="1" ht="408" x14ac:dyDescent="0.25">
      <c r="A5" s="25" t="s">
        <v>40</v>
      </c>
      <c r="B5" s="25" t="s">
        <v>27</v>
      </c>
      <c r="C5" s="25" t="s">
        <v>28</v>
      </c>
      <c r="D5" s="25" t="s">
        <v>29</v>
      </c>
      <c r="E5" s="25" t="s">
        <v>35</v>
      </c>
      <c r="F5" s="25" t="s">
        <v>30</v>
      </c>
      <c r="G5" s="25" t="s">
        <v>31</v>
      </c>
      <c r="H5" s="25" t="s">
        <v>32</v>
      </c>
      <c r="I5" s="25" t="s">
        <v>0</v>
      </c>
      <c r="J5" s="25" t="s">
        <v>33</v>
      </c>
      <c r="K5" s="25" t="s">
        <v>1</v>
      </c>
      <c r="L5" s="25" t="s">
        <v>2</v>
      </c>
      <c r="M5" s="25" t="s">
        <v>3</v>
      </c>
      <c r="N5" s="25" t="s">
        <v>4</v>
      </c>
      <c r="O5" s="25" t="s">
        <v>5</v>
      </c>
      <c r="P5" s="25" t="s">
        <v>6</v>
      </c>
      <c r="Q5" s="25" t="s">
        <v>7</v>
      </c>
      <c r="R5" s="25" t="s">
        <v>8</v>
      </c>
      <c r="S5" s="25" t="s">
        <v>9</v>
      </c>
    </row>
    <row r="6" spans="1:19" s="26" customFormat="1" ht="47.25" x14ac:dyDescent="0.25">
      <c r="A6" s="27"/>
      <c r="B6" s="27" t="s">
        <v>41</v>
      </c>
      <c r="C6" s="28" t="s">
        <v>48</v>
      </c>
      <c r="D6" s="28" t="s">
        <v>42</v>
      </c>
      <c r="E6" s="28" t="s">
        <v>49</v>
      </c>
      <c r="F6" s="28" t="s">
        <v>43</v>
      </c>
      <c r="G6" s="28" t="s">
        <v>44</v>
      </c>
      <c r="H6" s="28" t="s">
        <v>50</v>
      </c>
      <c r="I6" s="28" t="s">
        <v>45</v>
      </c>
      <c r="J6" s="29" t="s">
        <v>51</v>
      </c>
      <c r="K6" s="28" t="s">
        <v>52</v>
      </c>
      <c r="L6" s="28" t="s">
        <v>53</v>
      </c>
      <c r="M6" s="28" t="s">
        <v>54</v>
      </c>
      <c r="N6" s="29" t="s">
        <v>55</v>
      </c>
      <c r="O6" s="29" t="s">
        <v>56</v>
      </c>
      <c r="P6" s="29" t="s">
        <v>57</v>
      </c>
      <c r="Q6" s="28" t="s">
        <v>58</v>
      </c>
      <c r="R6" s="29" t="s">
        <v>46</v>
      </c>
      <c r="S6" s="29" t="s">
        <v>59</v>
      </c>
    </row>
    <row r="7" spans="1:19" s="26" customFormat="1" ht="15.75" x14ac:dyDescent="0.25">
      <c r="A7" s="13" t="s">
        <v>10</v>
      </c>
      <c r="B7" s="14">
        <f>D7+F7</f>
        <v>6370700</v>
      </c>
      <c r="C7" s="15">
        <v>177519000</v>
      </c>
      <c r="D7" s="15">
        <v>3460400</v>
      </c>
      <c r="E7" s="4">
        <f>O7+R7+S7</f>
        <v>3460403.5223132595</v>
      </c>
      <c r="F7" s="16">
        <v>2910300</v>
      </c>
      <c r="G7" s="16">
        <f t="shared" ref="G7:G24" si="0">H7/I7*J7</f>
        <v>2910325.3012048192</v>
      </c>
      <c r="H7" s="16">
        <v>80519000</v>
      </c>
      <c r="I7" s="30">
        <v>149.4</v>
      </c>
      <c r="J7" s="17">
        <v>5.4</v>
      </c>
      <c r="K7" s="15">
        <v>1318344.2012999998</v>
      </c>
      <c r="L7" s="15">
        <v>23757.16</v>
      </c>
      <c r="M7" s="15">
        <v>42.5</v>
      </c>
      <c r="N7" s="31">
        <f>20568*19.9410807284291*1.302</f>
        <v>534012.88924587332</v>
      </c>
      <c r="O7" s="31">
        <f t="shared" ref="O7:O24" si="1">N7*J7</f>
        <v>2883669.6019277163</v>
      </c>
      <c r="P7" s="31">
        <v>29216.880000000001</v>
      </c>
      <c r="Q7" s="32">
        <v>0</v>
      </c>
      <c r="R7" s="31">
        <f>P7*Q7*12</f>
        <v>0</v>
      </c>
      <c r="S7" s="31">
        <f>(O7+R7)*0.2</f>
        <v>576733.92038554326</v>
      </c>
    </row>
    <row r="8" spans="1:19" s="26" customFormat="1" ht="15.75" x14ac:dyDescent="0.25">
      <c r="A8" s="18" t="s">
        <v>11</v>
      </c>
      <c r="B8" s="14">
        <f t="shared" ref="B8:B24" si="2">D8+F8</f>
        <v>6016800</v>
      </c>
      <c r="C8" s="15">
        <v>177519000</v>
      </c>
      <c r="D8" s="15">
        <v>3268200</v>
      </c>
      <c r="E8" s="4">
        <f t="shared" ref="E8:E24" si="3">O8+R8+S8</f>
        <v>3268158.8821847443</v>
      </c>
      <c r="F8" s="16">
        <v>2748600</v>
      </c>
      <c r="G8" s="16">
        <f t="shared" si="0"/>
        <v>2748640.5622489955</v>
      </c>
      <c r="H8" s="16">
        <v>80519000</v>
      </c>
      <c r="I8" s="30">
        <v>149.4</v>
      </c>
      <c r="J8" s="19">
        <v>5.0999999999999996</v>
      </c>
      <c r="K8" s="15">
        <v>1318344.2012999998</v>
      </c>
      <c r="L8" s="15">
        <v>23757.16</v>
      </c>
      <c r="M8" s="15">
        <v>42.5</v>
      </c>
      <c r="N8" s="31">
        <f t="shared" ref="N8:N25" si="4">20568*19.9410807284291*1.302</f>
        <v>534012.88924587332</v>
      </c>
      <c r="O8" s="31">
        <f t="shared" si="1"/>
        <v>2723465.7351539535</v>
      </c>
      <c r="P8" s="31">
        <v>29216.880000000001</v>
      </c>
      <c r="Q8" s="32">
        <v>0</v>
      </c>
      <c r="R8" s="31">
        <f t="shared" ref="R8:R9" si="5">P8*Q8</f>
        <v>0</v>
      </c>
      <c r="S8" s="31">
        <f t="shared" ref="S8:S24" si="6">(O8+R8)*0.2</f>
        <v>544693.14703079069</v>
      </c>
    </row>
    <row r="9" spans="1:19" s="26" customFormat="1" ht="15.75" x14ac:dyDescent="0.25">
      <c r="A9" s="18" t="s">
        <v>12</v>
      </c>
      <c r="B9" s="14">
        <f t="shared" si="2"/>
        <v>7314500</v>
      </c>
      <c r="C9" s="15">
        <v>177519000</v>
      </c>
      <c r="D9" s="15">
        <v>3973000</v>
      </c>
      <c r="E9" s="4">
        <f t="shared" si="3"/>
        <v>3973055.8959892979</v>
      </c>
      <c r="F9" s="16">
        <v>3341500</v>
      </c>
      <c r="G9" s="16">
        <f t="shared" si="0"/>
        <v>3341484.6050870148</v>
      </c>
      <c r="H9" s="16">
        <v>80519000</v>
      </c>
      <c r="I9" s="30">
        <v>149.4</v>
      </c>
      <c r="J9" s="33">
        <v>6.2</v>
      </c>
      <c r="K9" s="15">
        <v>1318344.2012999998</v>
      </c>
      <c r="L9" s="15">
        <v>23757.16</v>
      </c>
      <c r="M9" s="15">
        <v>42.5</v>
      </c>
      <c r="N9" s="31">
        <f t="shared" si="4"/>
        <v>534012.88924587332</v>
      </c>
      <c r="O9" s="31">
        <f t="shared" si="1"/>
        <v>3310879.9133244148</v>
      </c>
      <c r="P9" s="31">
        <v>29216.880000000001</v>
      </c>
      <c r="Q9" s="32">
        <v>0</v>
      </c>
      <c r="R9" s="31">
        <f t="shared" si="5"/>
        <v>0</v>
      </c>
      <c r="S9" s="31">
        <f t="shared" si="6"/>
        <v>662175.98266488302</v>
      </c>
    </row>
    <row r="10" spans="1:19" s="26" customFormat="1" ht="15.75" x14ac:dyDescent="0.25">
      <c r="A10" s="18" t="s">
        <v>13</v>
      </c>
      <c r="B10" s="14">
        <f t="shared" si="2"/>
        <v>29678900</v>
      </c>
      <c r="C10" s="15">
        <v>177519000</v>
      </c>
      <c r="D10" s="15">
        <v>16312900</v>
      </c>
      <c r="E10" s="4">
        <f t="shared" si="3"/>
        <v>16312946.655957192</v>
      </c>
      <c r="F10" s="16">
        <v>13366000</v>
      </c>
      <c r="G10" s="16">
        <f t="shared" si="0"/>
        <v>13365938.420348059</v>
      </c>
      <c r="H10" s="16">
        <v>80519000</v>
      </c>
      <c r="I10" s="30">
        <v>149.4</v>
      </c>
      <c r="J10" s="33">
        <v>24.8</v>
      </c>
      <c r="K10" s="15">
        <v>1318344.2012999998</v>
      </c>
      <c r="L10" s="15">
        <v>23757.16</v>
      </c>
      <c r="M10" s="15">
        <v>42.5</v>
      </c>
      <c r="N10" s="31">
        <f t="shared" si="4"/>
        <v>534012.88924587332</v>
      </c>
      <c r="O10" s="31">
        <f t="shared" si="1"/>
        <v>13243519.653297659</v>
      </c>
      <c r="P10" s="31">
        <v>29216.880000000001</v>
      </c>
      <c r="Q10" s="32">
        <v>1</v>
      </c>
      <c r="R10" s="31">
        <f>P10*Q10*12</f>
        <v>350602.56</v>
      </c>
      <c r="S10" s="31">
        <f t="shared" si="6"/>
        <v>2718824.4426595322</v>
      </c>
    </row>
    <row r="11" spans="1:19" s="26" customFormat="1" ht="15.75" x14ac:dyDescent="0.25">
      <c r="A11" s="18" t="s">
        <v>14</v>
      </c>
      <c r="B11" s="14">
        <f t="shared" si="2"/>
        <v>19230200</v>
      </c>
      <c r="C11" s="15">
        <v>177519000</v>
      </c>
      <c r="D11" s="15">
        <v>10445300</v>
      </c>
      <c r="E11" s="4">
        <f t="shared" si="3"/>
        <v>10445292.113649283</v>
      </c>
      <c r="F11" s="16">
        <v>8784900</v>
      </c>
      <c r="G11" s="16">
        <f t="shared" si="0"/>
        <v>8784870.8165997323</v>
      </c>
      <c r="H11" s="16">
        <v>80519000</v>
      </c>
      <c r="I11" s="30">
        <v>149.4</v>
      </c>
      <c r="J11" s="33">
        <v>16.3</v>
      </c>
      <c r="K11" s="15">
        <v>1318344.2012999998</v>
      </c>
      <c r="L11" s="15">
        <v>23757.16</v>
      </c>
      <c r="M11" s="15">
        <v>42.5</v>
      </c>
      <c r="N11" s="31">
        <f t="shared" si="4"/>
        <v>534012.88924587332</v>
      </c>
      <c r="O11" s="31">
        <f t="shared" si="1"/>
        <v>8704410.0947077349</v>
      </c>
      <c r="P11" s="31">
        <v>29216.880000000001</v>
      </c>
      <c r="Q11" s="32">
        <v>0</v>
      </c>
      <c r="R11" s="31">
        <f t="shared" ref="R11:R13" si="7">P11*Q11</f>
        <v>0</v>
      </c>
      <c r="S11" s="31">
        <f t="shared" si="6"/>
        <v>1740882.018941547</v>
      </c>
    </row>
    <row r="12" spans="1:19" s="26" customFormat="1" ht="15.75" x14ac:dyDescent="0.25">
      <c r="A12" s="18" t="s">
        <v>47</v>
      </c>
      <c r="B12" s="14">
        <f t="shared" si="2"/>
        <v>26426800</v>
      </c>
      <c r="C12" s="15">
        <v>177519000</v>
      </c>
      <c r="D12" s="15">
        <v>14354300</v>
      </c>
      <c r="E12" s="4">
        <f t="shared" si="3"/>
        <v>14354266.462929074</v>
      </c>
      <c r="F12" s="16">
        <v>12072500</v>
      </c>
      <c r="G12" s="16">
        <f t="shared" si="0"/>
        <v>12072460.508701472</v>
      </c>
      <c r="H12" s="16">
        <v>80519000</v>
      </c>
      <c r="I12" s="30">
        <v>149.4</v>
      </c>
      <c r="J12" s="33">
        <v>22.4</v>
      </c>
      <c r="K12" s="15">
        <v>1318344.2012999998</v>
      </c>
      <c r="L12" s="15">
        <v>23757.16</v>
      </c>
      <c r="M12" s="15">
        <v>42.5</v>
      </c>
      <c r="N12" s="31">
        <f t="shared" si="4"/>
        <v>534012.88924587332</v>
      </c>
      <c r="O12" s="31">
        <f t="shared" si="1"/>
        <v>11961888.719107561</v>
      </c>
      <c r="P12" s="31">
        <v>29216.880000000001</v>
      </c>
      <c r="Q12" s="32">
        <v>0</v>
      </c>
      <c r="R12" s="31">
        <f t="shared" si="7"/>
        <v>0</v>
      </c>
      <c r="S12" s="31">
        <f t="shared" si="6"/>
        <v>2392377.7438215124</v>
      </c>
    </row>
    <row r="13" spans="1:19" s="26" customFormat="1" ht="15.75" x14ac:dyDescent="0.25">
      <c r="A13" s="18" t="s">
        <v>15</v>
      </c>
      <c r="B13" s="14">
        <f t="shared" si="2"/>
        <v>7786400</v>
      </c>
      <c r="C13" s="15">
        <v>177519000</v>
      </c>
      <c r="D13" s="15">
        <v>4229400</v>
      </c>
      <c r="E13" s="4">
        <f t="shared" si="3"/>
        <v>4229382.0828273166</v>
      </c>
      <c r="F13" s="16">
        <v>3557000</v>
      </c>
      <c r="G13" s="16">
        <f t="shared" si="0"/>
        <v>3557064.2570281122</v>
      </c>
      <c r="H13" s="16">
        <v>80519000</v>
      </c>
      <c r="I13" s="30">
        <v>149.4</v>
      </c>
      <c r="J13" s="33">
        <v>6.6</v>
      </c>
      <c r="K13" s="15">
        <v>1318344.2012999998</v>
      </c>
      <c r="L13" s="15">
        <v>23757.16</v>
      </c>
      <c r="M13" s="15">
        <v>42.5</v>
      </c>
      <c r="N13" s="31">
        <f t="shared" si="4"/>
        <v>534012.88924587332</v>
      </c>
      <c r="O13" s="31">
        <f t="shared" si="1"/>
        <v>3524485.0690227635</v>
      </c>
      <c r="P13" s="31">
        <v>29216.880000000001</v>
      </c>
      <c r="Q13" s="32">
        <v>0</v>
      </c>
      <c r="R13" s="31">
        <f t="shared" si="7"/>
        <v>0</v>
      </c>
      <c r="S13" s="31">
        <f t="shared" si="6"/>
        <v>704897.01380455273</v>
      </c>
    </row>
    <row r="14" spans="1:19" s="26" customFormat="1" ht="15.75" x14ac:dyDescent="0.25">
      <c r="A14" s="18" t="s">
        <v>16</v>
      </c>
      <c r="B14" s="14">
        <f t="shared" si="2"/>
        <v>5780900</v>
      </c>
      <c r="C14" s="15">
        <v>177519000</v>
      </c>
      <c r="D14" s="15">
        <v>3140000</v>
      </c>
      <c r="E14" s="4">
        <f t="shared" si="3"/>
        <v>3139995.7887657355</v>
      </c>
      <c r="F14" s="16">
        <v>2640900</v>
      </c>
      <c r="G14" s="16">
        <f t="shared" si="0"/>
        <v>2640850.7362784473</v>
      </c>
      <c r="H14" s="16">
        <v>80519000</v>
      </c>
      <c r="I14" s="30">
        <v>149.4</v>
      </c>
      <c r="J14" s="33">
        <v>4.9000000000000004</v>
      </c>
      <c r="K14" s="15">
        <v>1318344.2012999998</v>
      </c>
      <c r="L14" s="15">
        <v>23757.16</v>
      </c>
      <c r="M14" s="15">
        <v>42.5</v>
      </c>
      <c r="N14" s="31">
        <f t="shared" si="4"/>
        <v>534012.88924587332</v>
      </c>
      <c r="O14" s="31">
        <f t="shared" si="1"/>
        <v>2616663.1573047796</v>
      </c>
      <c r="P14" s="31">
        <v>29216.880000000001</v>
      </c>
      <c r="Q14" s="32">
        <v>0</v>
      </c>
      <c r="R14" s="31">
        <f>P14*Q14*12</f>
        <v>0</v>
      </c>
      <c r="S14" s="31">
        <f t="shared" si="6"/>
        <v>523332.63146095595</v>
      </c>
    </row>
    <row r="15" spans="1:19" s="26" customFormat="1" ht="15.75" x14ac:dyDescent="0.25">
      <c r="A15" s="18" t="s">
        <v>17</v>
      </c>
      <c r="B15" s="14">
        <f t="shared" si="2"/>
        <v>8915000</v>
      </c>
      <c r="C15" s="15">
        <v>177519000</v>
      </c>
      <c r="D15" s="15">
        <v>5034600</v>
      </c>
      <c r="E15" s="4">
        <f t="shared" si="3"/>
        <v>5034594.4350843448</v>
      </c>
      <c r="F15" s="16">
        <v>3880400</v>
      </c>
      <c r="G15" s="16">
        <f t="shared" si="0"/>
        <v>3880433.7349397591</v>
      </c>
      <c r="H15" s="16">
        <v>80519000</v>
      </c>
      <c r="I15" s="30">
        <v>149.4</v>
      </c>
      <c r="J15" s="33">
        <v>7.2</v>
      </c>
      <c r="K15" s="15">
        <v>1318344.2012999998</v>
      </c>
      <c r="L15" s="15">
        <v>23757.16</v>
      </c>
      <c r="M15" s="15">
        <v>42.5</v>
      </c>
      <c r="N15" s="31">
        <f t="shared" si="4"/>
        <v>534012.88924587332</v>
      </c>
      <c r="O15" s="31">
        <f t="shared" si="1"/>
        <v>3844892.8025702881</v>
      </c>
      <c r="P15" s="31">
        <v>29216.880000000001</v>
      </c>
      <c r="Q15" s="32">
        <v>1</v>
      </c>
      <c r="R15" s="31">
        <f>P15*Q15*12</f>
        <v>350602.56</v>
      </c>
      <c r="S15" s="31">
        <f t="shared" si="6"/>
        <v>839099.07251405763</v>
      </c>
    </row>
    <row r="16" spans="1:19" s="26" customFormat="1" ht="31.5" x14ac:dyDescent="0.25">
      <c r="A16" s="18" t="s">
        <v>18</v>
      </c>
      <c r="B16" s="14">
        <f t="shared" si="2"/>
        <v>4601100</v>
      </c>
      <c r="C16" s="15">
        <v>177519000</v>
      </c>
      <c r="D16" s="15">
        <v>2499200</v>
      </c>
      <c r="E16" s="4">
        <f t="shared" si="3"/>
        <v>2499180.3216706868</v>
      </c>
      <c r="F16" s="16">
        <v>2101900</v>
      </c>
      <c r="G16" s="16">
        <f t="shared" si="0"/>
        <v>2101901.6064257026</v>
      </c>
      <c r="H16" s="16">
        <v>80519000</v>
      </c>
      <c r="I16" s="30">
        <v>149.4</v>
      </c>
      <c r="J16" s="33">
        <v>3.9</v>
      </c>
      <c r="K16" s="15">
        <v>1318344.2012999998</v>
      </c>
      <c r="L16" s="15">
        <v>23757.16</v>
      </c>
      <c r="M16" s="15">
        <v>42.5</v>
      </c>
      <c r="N16" s="31">
        <f t="shared" si="4"/>
        <v>534012.88924587332</v>
      </c>
      <c r="O16" s="31">
        <f t="shared" si="1"/>
        <v>2082650.2680589058</v>
      </c>
      <c r="P16" s="31">
        <v>29216.880000000001</v>
      </c>
      <c r="Q16" s="32">
        <v>0</v>
      </c>
      <c r="R16" s="31">
        <f t="shared" ref="R16:R19" si="8">P16*Q16</f>
        <v>0</v>
      </c>
      <c r="S16" s="31">
        <f t="shared" si="6"/>
        <v>416530.05361178122</v>
      </c>
    </row>
    <row r="17" spans="1:19" s="26" customFormat="1" ht="15.75" x14ac:dyDescent="0.25">
      <c r="A17" s="18" t="s">
        <v>19</v>
      </c>
      <c r="B17" s="14">
        <f t="shared" si="2"/>
        <v>6606700</v>
      </c>
      <c r="C17" s="15">
        <v>177519000</v>
      </c>
      <c r="D17" s="15">
        <v>3588600</v>
      </c>
      <c r="E17" s="4">
        <f t="shared" si="3"/>
        <v>3588566.6157322684</v>
      </c>
      <c r="F17" s="16">
        <v>3018100</v>
      </c>
      <c r="G17" s="16">
        <f t="shared" si="0"/>
        <v>3018115.1271753679</v>
      </c>
      <c r="H17" s="16">
        <v>80519000</v>
      </c>
      <c r="I17" s="30">
        <v>149.4</v>
      </c>
      <c r="J17" s="33">
        <v>5.6</v>
      </c>
      <c r="K17" s="15">
        <v>1318344.2012999998</v>
      </c>
      <c r="L17" s="15">
        <v>23757.16</v>
      </c>
      <c r="M17" s="15">
        <v>42.5</v>
      </c>
      <c r="N17" s="31">
        <f t="shared" si="4"/>
        <v>534012.88924587332</v>
      </c>
      <c r="O17" s="31">
        <f t="shared" si="1"/>
        <v>2990472.1797768902</v>
      </c>
      <c r="P17" s="31">
        <v>29216.880000000001</v>
      </c>
      <c r="Q17" s="32">
        <v>0</v>
      </c>
      <c r="R17" s="31">
        <f t="shared" si="8"/>
        <v>0</v>
      </c>
      <c r="S17" s="31">
        <f t="shared" si="6"/>
        <v>598094.43595537811</v>
      </c>
    </row>
    <row r="18" spans="1:19" s="26" customFormat="1" ht="15.75" x14ac:dyDescent="0.25">
      <c r="A18" s="18" t="s">
        <v>20</v>
      </c>
      <c r="B18" s="14">
        <f t="shared" si="2"/>
        <v>9084200</v>
      </c>
      <c r="C18" s="15">
        <v>177519000</v>
      </c>
      <c r="D18" s="15">
        <v>4934300</v>
      </c>
      <c r="E18" s="4">
        <f t="shared" si="3"/>
        <v>4934279.0966318697</v>
      </c>
      <c r="F18" s="16">
        <v>4149900</v>
      </c>
      <c r="G18" s="16">
        <f t="shared" si="0"/>
        <v>4149908.299866131</v>
      </c>
      <c r="H18" s="16">
        <v>80519000</v>
      </c>
      <c r="I18" s="30">
        <v>149.4</v>
      </c>
      <c r="J18" s="33">
        <v>7.7</v>
      </c>
      <c r="K18" s="15">
        <v>1318344.2012999998</v>
      </c>
      <c r="L18" s="15">
        <v>23757.16</v>
      </c>
      <c r="M18" s="15">
        <v>42.5</v>
      </c>
      <c r="N18" s="31">
        <f t="shared" si="4"/>
        <v>534012.88924587332</v>
      </c>
      <c r="O18" s="31">
        <f t="shared" si="1"/>
        <v>4111899.2471932247</v>
      </c>
      <c r="P18" s="31">
        <v>29216.880000000001</v>
      </c>
      <c r="Q18" s="32">
        <v>0</v>
      </c>
      <c r="R18" s="31">
        <f t="shared" si="8"/>
        <v>0</v>
      </c>
      <c r="S18" s="31">
        <f t="shared" si="6"/>
        <v>822379.84943864495</v>
      </c>
    </row>
    <row r="19" spans="1:19" s="26" customFormat="1" ht="15.75" x14ac:dyDescent="0.25">
      <c r="A19" s="18" t="s">
        <v>21</v>
      </c>
      <c r="B19" s="14">
        <f t="shared" si="2"/>
        <v>5662900</v>
      </c>
      <c r="C19" s="15">
        <v>177519000</v>
      </c>
      <c r="D19" s="15">
        <v>3075900</v>
      </c>
      <c r="E19" s="4">
        <f t="shared" si="3"/>
        <v>3075914.2420562301</v>
      </c>
      <c r="F19" s="16">
        <v>2587000</v>
      </c>
      <c r="G19" s="16">
        <f t="shared" si="0"/>
        <v>2586955.8232931723</v>
      </c>
      <c r="H19" s="16">
        <v>80519000</v>
      </c>
      <c r="I19" s="30">
        <v>149.4</v>
      </c>
      <c r="J19" s="33">
        <v>4.8</v>
      </c>
      <c r="K19" s="15">
        <v>1318344.2012999998</v>
      </c>
      <c r="L19" s="15">
        <v>23757.16</v>
      </c>
      <c r="M19" s="15">
        <v>42.5</v>
      </c>
      <c r="N19" s="31">
        <f t="shared" si="4"/>
        <v>534012.88924587332</v>
      </c>
      <c r="O19" s="31">
        <f t="shared" si="1"/>
        <v>2563261.8683801917</v>
      </c>
      <c r="P19" s="31">
        <v>29216.880000000001</v>
      </c>
      <c r="Q19" s="32">
        <v>0</v>
      </c>
      <c r="R19" s="31">
        <f t="shared" si="8"/>
        <v>0</v>
      </c>
      <c r="S19" s="31">
        <f t="shared" si="6"/>
        <v>512652.37367603835</v>
      </c>
    </row>
    <row r="20" spans="1:19" s="26" customFormat="1" ht="15.75" x14ac:dyDescent="0.25">
      <c r="A20" s="18" t="s">
        <v>22</v>
      </c>
      <c r="B20" s="14">
        <f t="shared" si="2"/>
        <v>6606700</v>
      </c>
      <c r="C20" s="15">
        <v>177519000</v>
      </c>
      <c r="D20" s="15">
        <v>3588600</v>
      </c>
      <c r="E20" s="16">
        <f t="shared" si="3"/>
        <v>3588566.6157322684</v>
      </c>
      <c r="F20" s="16">
        <v>3018100</v>
      </c>
      <c r="G20" s="16">
        <f t="shared" si="0"/>
        <v>3018115.1271753679</v>
      </c>
      <c r="H20" s="16">
        <v>80519000</v>
      </c>
      <c r="I20" s="30">
        <v>149.4</v>
      </c>
      <c r="J20" s="33">
        <v>5.6</v>
      </c>
      <c r="K20" s="15">
        <v>1318344.2012999998</v>
      </c>
      <c r="L20" s="15">
        <v>23757.16</v>
      </c>
      <c r="M20" s="15">
        <v>42.5</v>
      </c>
      <c r="N20" s="31">
        <f t="shared" si="4"/>
        <v>534012.88924587332</v>
      </c>
      <c r="O20" s="31">
        <f t="shared" si="1"/>
        <v>2990472.1797768902</v>
      </c>
      <c r="P20" s="31">
        <v>29216.880000000001</v>
      </c>
      <c r="Q20" s="32">
        <v>0</v>
      </c>
      <c r="R20" s="31">
        <f>P20*Q20*12</f>
        <v>0</v>
      </c>
      <c r="S20" s="31">
        <f t="shared" si="6"/>
        <v>598094.43595537811</v>
      </c>
    </row>
    <row r="21" spans="1:19" s="26" customFormat="1" ht="15.75" x14ac:dyDescent="0.25">
      <c r="A21" s="18" t="s">
        <v>23</v>
      </c>
      <c r="B21" s="14">
        <f t="shared" si="2"/>
        <v>5544800</v>
      </c>
      <c r="C21" s="15">
        <v>177519000</v>
      </c>
      <c r="D21" s="15">
        <v>3011800</v>
      </c>
      <c r="E21" s="16">
        <f t="shared" si="3"/>
        <v>3011832.6953467256</v>
      </c>
      <c r="F21" s="16">
        <v>2533000</v>
      </c>
      <c r="G21" s="16">
        <f t="shared" si="0"/>
        <v>2533060.9103078982</v>
      </c>
      <c r="H21" s="16">
        <v>80519000</v>
      </c>
      <c r="I21" s="30">
        <v>149.4</v>
      </c>
      <c r="J21" s="33">
        <v>4.7</v>
      </c>
      <c r="K21" s="15">
        <v>1318344.2012999998</v>
      </c>
      <c r="L21" s="15">
        <v>23757.16</v>
      </c>
      <c r="M21" s="15">
        <v>42.5</v>
      </c>
      <c r="N21" s="31">
        <f t="shared" si="4"/>
        <v>534012.88924587332</v>
      </c>
      <c r="O21" s="31">
        <f t="shared" si="1"/>
        <v>2509860.5794556048</v>
      </c>
      <c r="P21" s="31">
        <v>29216.880000000001</v>
      </c>
      <c r="Q21" s="32">
        <v>0</v>
      </c>
      <c r="R21" s="31">
        <f t="shared" ref="R21:R22" si="9">P21*Q21</f>
        <v>0</v>
      </c>
      <c r="S21" s="31">
        <f t="shared" si="6"/>
        <v>501972.11589112098</v>
      </c>
    </row>
    <row r="22" spans="1:19" s="26" customFormat="1" ht="15.75" x14ac:dyDescent="0.25">
      <c r="A22" s="18" t="s">
        <v>24</v>
      </c>
      <c r="B22" s="14">
        <f t="shared" si="2"/>
        <v>6842600</v>
      </c>
      <c r="C22" s="15">
        <v>177519000</v>
      </c>
      <c r="D22" s="15">
        <v>3716700</v>
      </c>
      <c r="E22" s="16">
        <f t="shared" si="3"/>
        <v>3716729.7091512782</v>
      </c>
      <c r="F22" s="16">
        <v>3125900</v>
      </c>
      <c r="G22" s="16">
        <f t="shared" si="0"/>
        <v>3125904.9531459166</v>
      </c>
      <c r="H22" s="16">
        <v>80519000</v>
      </c>
      <c r="I22" s="30">
        <v>149.4</v>
      </c>
      <c r="J22" s="33">
        <v>5.8</v>
      </c>
      <c r="K22" s="15">
        <v>1318344.2012999998</v>
      </c>
      <c r="L22" s="15">
        <v>23757.16</v>
      </c>
      <c r="M22" s="15">
        <v>42.5</v>
      </c>
      <c r="N22" s="31">
        <f t="shared" si="4"/>
        <v>534012.88924587332</v>
      </c>
      <c r="O22" s="31">
        <f t="shared" si="1"/>
        <v>3097274.7576260651</v>
      </c>
      <c r="P22" s="31">
        <v>29216.880000000001</v>
      </c>
      <c r="Q22" s="32">
        <v>0</v>
      </c>
      <c r="R22" s="31">
        <f t="shared" si="9"/>
        <v>0</v>
      </c>
      <c r="S22" s="31">
        <f t="shared" si="6"/>
        <v>619454.95152521308</v>
      </c>
    </row>
    <row r="23" spans="1:19" s="26" customFormat="1" ht="15.75" x14ac:dyDescent="0.25">
      <c r="A23" s="18" t="s">
        <v>25</v>
      </c>
      <c r="B23" s="14">
        <f t="shared" si="2"/>
        <v>7499300</v>
      </c>
      <c r="C23" s="15">
        <v>177519000</v>
      </c>
      <c r="D23" s="15">
        <v>4265600</v>
      </c>
      <c r="E23" s="16">
        <f t="shared" si="3"/>
        <v>4265615.8745702878</v>
      </c>
      <c r="F23" s="16">
        <v>3233700</v>
      </c>
      <c r="G23" s="16">
        <f t="shared" si="0"/>
        <v>3233694.7791164657</v>
      </c>
      <c r="H23" s="16">
        <v>80519000</v>
      </c>
      <c r="I23" s="30">
        <v>149.4</v>
      </c>
      <c r="J23" s="33">
        <v>6</v>
      </c>
      <c r="K23" s="15">
        <v>1318344.2012999998</v>
      </c>
      <c r="L23" s="15">
        <v>23757.16</v>
      </c>
      <c r="M23" s="15">
        <v>42.5</v>
      </c>
      <c r="N23" s="31">
        <f t="shared" si="4"/>
        <v>534012.88924587332</v>
      </c>
      <c r="O23" s="31">
        <f t="shared" si="1"/>
        <v>3204077.3354752399</v>
      </c>
      <c r="P23" s="31">
        <v>29216.880000000001</v>
      </c>
      <c r="Q23" s="32">
        <v>1</v>
      </c>
      <c r="R23" s="31">
        <f>P23*Q23*12</f>
        <v>350602.56</v>
      </c>
      <c r="S23" s="31">
        <f t="shared" si="6"/>
        <v>710935.97909504804</v>
      </c>
    </row>
    <row r="24" spans="1:19" s="26" customFormat="1" ht="31.5" x14ac:dyDescent="0.25">
      <c r="A24" s="18" t="s">
        <v>26</v>
      </c>
      <c r="B24" s="14">
        <f t="shared" si="2"/>
        <v>7550500</v>
      </c>
      <c r="C24" s="15">
        <v>177519000</v>
      </c>
      <c r="D24" s="15">
        <v>4101200</v>
      </c>
      <c r="E24" s="16">
        <f t="shared" si="3"/>
        <v>4101218.9894083077</v>
      </c>
      <c r="F24" s="16">
        <v>3449300</v>
      </c>
      <c r="G24" s="16">
        <f t="shared" si="0"/>
        <v>3449274.4310575635</v>
      </c>
      <c r="H24" s="16">
        <v>80519000</v>
      </c>
      <c r="I24" s="30">
        <v>149.4</v>
      </c>
      <c r="J24" s="33">
        <v>6.4</v>
      </c>
      <c r="K24" s="15">
        <v>1318344.2012999998</v>
      </c>
      <c r="L24" s="15">
        <v>23757.16</v>
      </c>
      <c r="M24" s="15">
        <v>42.5</v>
      </c>
      <c r="N24" s="31">
        <f t="shared" si="4"/>
        <v>534012.88924587332</v>
      </c>
      <c r="O24" s="31">
        <f t="shared" si="1"/>
        <v>3417682.4911735896</v>
      </c>
      <c r="P24" s="31">
        <v>29216.880000000001</v>
      </c>
      <c r="Q24" s="32">
        <v>0</v>
      </c>
      <c r="R24" s="31">
        <f t="shared" ref="R24" si="10">P24*Q24</f>
        <v>0</v>
      </c>
      <c r="S24" s="31">
        <f t="shared" si="6"/>
        <v>683536.49823471799</v>
      </c>
    </row>
    <row r="25" spans="1:19" s="26" customFormat="1" ht="15.75" x14ac:dyDescent="0.25">
      <c r="A25" s="20" t="s">
        <v>34</v>
      </c>
      <c r="B25" s="21">
        <f>SUM(B7:B24)</f>
        <v>177519000</v>
      </c>
      <c r="C25" s="15">
        <v>177519000</v>
      </c>
      <c r="D25" s="15">
        <f>SUM(D7:D24)</f>
        <v>97000000</v>
      </c>
      <c r="E25" s="22">
        <f>SUM(E7:E24)</f>
        <v>97000000.000000179</v>
      </c>
      <c r="F25" s="22">
        <f>SUM(F7:F24)</f>
        <v>80519000</v>
      </c>
      <c r="G25" s="22">
        <f>SUM(G7:G24)</f>
        <v>80519000</v>
      </c>
      <c r="H25" s="22"/>
      <c r="I25" s="30">
        <v>149.4</v>
      </c>
      <c r="J25" s="23">
        <v>149.4</v>
      </c>
      <c r="K25" s="24"/>
      <c r="L25" s="15">
        <v>23757.16</v>
      </c>
      <c r="M25" s="24"/>
      <c r="N25" s="31">
        <f t="shared" si="4"/>
        <v>534012.88924587332</v>
      </c>
      <c r="O25" s="31">
        <f>SUM(O7:O24)</f>
        <v>79781525.65333347</v>
      </c>
      <c r="P25" s="31"/>
      <c r="Q25" s="32">
        <v>2</v>
      </c>
      <c r="R25" s="31">
        <f>SUM(R7:R24)</f>
        <v>1051807.68</v>
      </c>
      <c r="S25" s="31">
        <f>SUM(S7:S24)</f>
        <v>16166666.666666694</v>
      </c>
    </row>
    <row r="26" spans="1:19" s="26" customFormat="1" ht="15.75" x14ac:dyDescent="0.25">
      <c r="A26" s="34"/>
      <c r="B26" s="34"/>
      <c r="C26" s="35"/>
      <c r="D26" s="35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</row>
  </sheetData>
  <mergeCells count="1">
    <mergeCell ref="A3:S3"/>
  </mergeCells>
  <pageMargins left="0.70866141732283472" right="0.70866141732283472" top="0.74803149606299213" bottom="0.74803149606299213" header="0.31496062992125984" footer="0.31496062992125984"/>
  <pageSetup paperSize="9" scale="2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zoomScaleNormal="100" workbookViewId="0">
      <selection activeCell="K5" sqref="K5"/>
    </sheetView>
  </sheetViews>
  <sheetFormatPr defaultRowHeight="15" x14ac:dyDescent="0.25"/>
  <cols>
    <col min="1" max="4" width="23.5703125" style="37" customWidth="1"/>
    <col min="5" max="5" width="28.85546875" style="37" customWidth="1"/>
    <col min="6" max="7" width="25.140625" style="37" customWidth="1"/>
    <col min="8" max="8" width="23.5703125" style="37" customWidth="1"/>
    <col min="9" max="9" width="13.42578125" style="37" customWidth="1"/>
    <col min="10" max="10" width="17.28515625" style="37" customWidth="1"/>
    <col min="11" max="11" width="23.5703125" style="37" customWidth="1"/>
    <col min="12" max="13" width="20.28515625" style="37" customWidth="1"/>
    <col min="14" max="14" width="21.140625" style="37" customWidth="1"/>
    <col min="15" max="16" width="24.42578125" style="37" customWidth="1"/>
    <col min="17" max="17" width="21" style="37" customWidth="1"/>
    <col min="18" max="18" width="20.85546875" style="37" customWidth="1"/>
    <col min="19" max="19" width="18.85546875" style="37" customWidth="1"/>
    <col min="20" max="20" width="20.42578125" style="37" customWidth="1"/>
    <col min="21" max="21" width="20.28515625" style="37" customWidth="1"/>
    <col min="22" max="16384" width="9.140625" style="37"/>
  </cols>
  <sheetData>
    <row r="1" spans="1:19" ht="15.75" x14ac:dyDescent="0.25">
      <c r="S1" s="38" t="s">
        <v>39</v>
      </c>
    </row>
    <row r="2" spans="1:19" x14ac:dyDescent="0.25">
      <c r="S2" s="39" t="s">
        <v>38</v>
      </c>
    </row>
    <row r="3" spans="1:19" ht="40.5" customHeight="1" x14ac:dyDescent="0.25">
      <c r="A3" s="43" t="s">
        <v>60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x14ac:dyDescent="0.25">
      <c r="A4" s="40"/>
    </row>
    <row r="5" spans="1:19" s="26" customFormat="1" ht="408" x14ac:dyDescent="0.25">
      <c r="A5" s="25" t="s">
        <v>40</v>
      </c>
      <c r="B5" s="25" t="s">
        <v>27</v>
      </c>
      <c r="C5" s="25" t="s">
        <v>28</v>
      </c>
      <c r="D5" s="25" t="s">
        <v>29</v>
      </c>
      <c r="E5" s="25" t="s">
        <v>35</v>
      </c>
      <c r="F5" s="25" t="s">
        <v>30</v>
      </c>
      <c r="G5" s="25" t="s">
        <v>31</v>
      </c>
      <c r="H5" s="25" t="s">
        <v>32</v>
      </c>
      <c r="I5" s="25" t="s">
        <v>0</v>
      </c>
      <c r="J5" s="25" t="s">
        <v>33</v>
      </c>
      <c r="K5" s="25" t="s">
        <v>1</v>
      </c>
      <c r="L5" s="25" t="s">
        <v>2</v>
      </c>
      <c r="M5" s="25" t="s">
        <v>3</v>
      </c>
      <c r="N5" s="25" t="s">
        <v>4</v>
      </c>
      <c r="O5" s="25" t="s">
        <v>5</v>
      </c>
      <c r="P5" s="25" t="s">
        <v>6</v>
      </c>
      <c r="Q5" s="25" t="s">
        <v>7</v>
      </c>
      <c r="R5" s="25" t="s">
        <v>8</v>
      </c>
      <c r="S5" s="25" t="s">
        <v>9</v>
      </c>
    </row>
    <row r="6" spans="1:19" s="26" customFormat="1" ht="47.25" x14ac:dyDescent="0.25">
      <c r="A6" s="27"/>
      <c r="B6" s="27" t="s">
        <v>41</v>
      </c>
      <c r="C6" s="28" t="s">
        <v>48</v>
      </c>
      <c r="D6" s="28" t="s">
        <v>42</v>
      </c>
      <c r="E6" s="28" t="s">
        <v>49</v>
      </c>
      <c r="F6" s="28" t="s">
        <v>43</v>
      </c>
      <c r="G6" s="28" t="s">
        <v>44</v>
      </c>
      <c r="H6" s="28" t="s">
        <v>50</v>
      </c>
      <c r="I6" s="28" t="s">
        <v>45</v>
      </c>
      <c r="J6" s="29" t="s">
        <v>51</v>
      </c>
      <c r="K6" s="28" t="s">
        <v>52</v>
      </c>
      <c r="L6" s="28" t="s">
        <v>53</v>
      </c>
      <c r="M6" s="28" t="s">
        <v>54</v>
      </c>
      <c r="N6" s="29" t="s">
        <v>55</v>
      </c>
      <c r="O6" s="29" t="s">
        <v>56</v>
      </c>
      <c r="P6" s="29" t="s">
        <v>57</v>
      </c>
      <c r="Q6" s="28" t="s">
        <v>58</v>
      </c>
      <c r="R6" s="29" t="s">
        <v>46</v>
      </c>
      <c r="S6" s="29" t="s">
        <v>59</v>
      </c>
    </row>
    <row r="7" spans="1:19" s="26" customFormat="1" ht="15.75" x14ac:dyDescent="0.25">
      <c r="A7" s="13" t="s">
        <v>10</v>
      </c>
      <c r="B7" s="14">
        <f>D7+F7</f>
        <v>2910300</v>
      </c>
      <c r="C7" s="15">
        <v>80519000</v>
      </c>
      <c r="D7" s="15"/>
      <c r="E7" s="16"/>
      <c r="F7" s="16">
        <v>2910300</v>
      </c>
      <c r="G7" s="16">
        <f>(H7/I7)*J7</f>
        <v>2910325.3012048192</v>
      </c>
      <c r="H7" s="16">
        <v>80519000</v>
      </c>
      <c r="I7" s="30">
        <v>149.4</v>
      </c>
      <c r="J7" s="17">
        <v>5.4</v>
      </c>
      <c r="K7" s="15">
        <v>1318344.2012999998</v>
      </c>
      <c r="L7" s="15">
        <v>23757.16</v>
      </c>
      <c r="M7" s="15">
        <v>42.5</v>
      </c>
      <c r="N7" s="31">
        <v>534012.88924587332</v>
      </c>
      <c r="O7" s="31">
        <f t="shared" ref="O7:O24" si="0">N7*J7</f>
        <v>2883669.6019277163</v>
      </c>
      <c r="P7" s="31">
        <v>29216.880000000001</v>
      </c>
      <c r="Q7" s="32">
        <v>0</v>
      </c>
      <c r="R7" s="31">
        <f>P7*Q7*12</f>
        <v>0</v>
      </c>
      <c r="S7" s="31"/>
    </row>
    <row r="8" spans="1:19" s="26" customFormat="1" ht="15.75" x14ac:dyDescent="0.25">
      <c r="A8" s="5" t="s">
        <v>11</v>
      </c>
      <c r="B8" s="2">
        <f t="shared" ref="B8:B24" si="1">D8+F8</f>
        <v>2748600</v>
      </c>
      <c r="C8" s="3">
        <v>80519000</v>
      </c>
      <c r="D8" s="3"/>
      <c r="E8" s="4"/>
      <c r="F8" s="4">
        <v>2748600</v>
      </c>
      <c r="G8" s="4">
        <f t="shared" ref="G8:G24" si="2">(H8/I8)*J8</f>
        <v>2748640.5622489955</v>
      </c>
      <c r="H8" s="16">
        <v>80519000</v>
      </c>
      <c r="I8" s="30">
        <v>149.4</v>
      </c>
      <c r="J8" s="19">
        <v>5.0999999999999996</v>
      </c>
      <c r="K8" s="15">
        <v>1318344.2012999998</v>
      </c>
      <c r="L8" s="15">
        <v>23757.16</v>
      </c>
      <c r="M8" s="15">
        <v>42.5</v>
      </c>
      <c r="N8" s="31">
        <v>534012.88924587332</v>
      </c>
      <c r="O8" s="31">
        <f t="shared" si="0"/>
        <v>2723465.7351539535</v>
      </c>
      <c r="P8" s="31">
        <v>29216.880000000001</v>
      </c>
      <c r="Q8" s="32">
        <v>0</v>
      </c>
      <c r="R8" s="31">
        <f t="shared" ref="R8:R9" si="3">P8*Q8</f>
        <v>0</v>
      </c>
      <c r="S8" s="31"/>
    </row>
    <row r="9" spans="1:19" s="26" customFormat="1" ht="15.75" x14ac:dyDescent="0.25">
      <c r="A9" s="5" t="s">
        <v>12</v>
      </c>
      <c r="B9" s="2">
        <f t="shared" si="1"/>
        <v>3341500</v>
      </c>
      <c r="C9" s="3">
        <v>80519000</v>
      </c>
      <c r="D9" s="3"/>
      <c r="E9" s="4"/>
      <c r="F9" s="4">
        <v>3341500</v>
      </c>
      <c r="G9" s="4">
        <f t="shared" si="2"/>
        <v>3341484.6050870148</v>
      </c>
      <c r="H9" s="16">
        <v>80519000</v>
      </c>
      <c r="I9" s="30">
        <v>149.4</v>
      </c>
      <c r="J9" s="33">
        <v>6.2</v>
      </c>
      <c r="K9" s="15">
        <v>1318344.2012999998</v>
      </c>
      <c r="L9" s="15">
        <v>23757.16</v>
      </c>
      <c r="M9" s="15">
        <v>42.5</v>
      </c>
      <c r="N9" s="31">
        <v>534012.88924587332</v>
      </c>
      <c r="O9" s="31">
        <f t="shared" si="0"/>
        <v>3310879.9133244148</v>
      </c>
      <c r="P9" s="31">
        <v>29216.880000000001</v>
      </c>
      <c r="Q9" s="32">
        <v>0</v>
      </c>
      <c r="R9" s="31">
        <f t="shared" si="3"/>
        <v>0</v>
      </c>
      <c r="S9" s="31"/>
    </row>
    <row r="10" spans="1:19" s="26" customFormat="1" ht="15.75" x14ac:dyDescent="0.25">
      <c r="A10" s="5" t="s">
        <v>13</v>
      </c>
      <c r="B10" s="2">
        <f t="shared" si="1"/>
        <v>13366000</v>
      </c>
      <c r="C10" s="3">
        <v>80519000</v>
      </c>
      <c r="D10" s="3"/>
      <c r="E10" s="4"/>
      <c r="F10" s="4">
        <v>13366000</v>
      </c>
      <c r="G10" s="4">
        <f t="shared" si="2"/>
        <v>13365938.420348059</v>
      </c>
      <c r="H10" s="16">
        <v>80519000</v>
      </c>
      <c r="I10" s="30">
        <v>149.4</v>
      </c>
      <c r="J10" s="33">
        <v>24.8</v>
      </c>
      <c r="K10" s="15">
        <v>1318344.2012999998</v>
      </c>
      <c r="L10" s="15">
        <v>23757.16</v>
      </c>
      <c r="M10" s="15">
        <v>42.5</v>
      </c>
      <c r="N10" s="31">
        <v>534012.88924587332</v>
      </c>
      <c r="O10" s="31">
        <f t="shared" si="0"/>
        <v>13243519.653297659</v>
      </c>
      <c r="P10" s="31">
        <v>29216.880000000001</v>
      </c>
      <c r="Q10" s="32">
        <v>1</v>
      </c>
      <c r="R10" s="31">
        <f>P10*Q10*12</f>
        <v>350602.56</v>
      </c>
      <c r="S10" s="31"/>
    </row>
    <row r="11" spans="1:19" s="26" customFormat="1" ht="15.75" x14ac:dyDescent="0.25">
      <c r="A11" s="5" t="s">
        <v>14</v>
      </c>
      <c r="B11" s="2">
        <f t="shared" si="1"/>
        <v>8784900</v>
      </c>
      <c r="C11" s="3">
        <v>80519000</v>
      </c>
      <c r="D11" s="3"/>
      <c r="E11" s="4"/>
      <c r="F11" s="4">
        <v>8784900</v>
      </c>
      <c r="G11" s="4">
        <f t="shared" si="2"/>
        <v>8784870.8165997323</v>
      </c>
      <c r="H11" s="16">
        <v>80519000</v>
      </c>
      <c r="I11" s="30">
        <v>149.4</v>
      </c>
      <c r="J11" s="33">
        <v>16.3</v>
      </c>
      <c r="K11" s="15">
        <v>1318344.2012999998</v>
      </c>
      <c r="L11" s="15">
        <v>23757.16</v>
      </c>
      <c r="M11" s="15">
        <v>42.5</v>
      </c>
      <c r="N11" s="31">
        <v>534012.88924587332</v>
      </c>
      <c r="O11" s="31">
        <f t="shared" si="0"/>
        <v>8704410.0947077349</v>
      </c>
      <c r="P11" s="31">
        <v>29216.880000000001</v>
      </c>
      <c r="Q11" s="32">
        <v>0</v>
      </c>
      <c r="R11" s="31">
        <f t="shared" ref="R11:R13" si="4">P11*Q11</f>
        <v>0</v>
      </c>
      <c r="S11" s="31"/>
    </row>
    <row r="12" spans="1:19" s="26" customFormat="1" ht="15.75" x14ac:dyDescent="0.25">
      <c r="A12" s="5" t="s">
        <v>47</v>
      </c>
      <c r="B12" s="2">
        <f t="shared" si="1"/>
        <v>12072500</v>
      </c>
      <c r="C12" s="3">
        <v>80519000</v>
      </c>
      <c r="D12" s="3"/>
      <c r="E12" s="4"/>
      <c r="F12" s="4">
        <v>12072500</v>
      </c>
      <c r="G12" s="4">
        <f t="shared" si="2"/>
        <v>12072460.508701472</v>
      </c>
      <c r="H12" s="16">
        <v>80519000</v>
      </c>
      <c r="I12" s="30">
        <v>149.4</v>
      </c>
      <c r="J12" s="33">
        <v>22.4</v>
      </c>
      <c r="K12" s="15">
        <v>1318344.2012999998</v>
      </c>
      <c r="L12" s="15">
        <v>23757.16</v>
      </c>
      <c r="M12" s="15">
        <v>42.5</v>
      </c>
      <c r="N12" s="31">
        <v>534012.88924587332</v>
      </c>
      <c r="O12" s="31">
        <f t="shared" si="0"/>
        <v>11961888.719107561</v>
      </c>
      <c r="P12" s="31">
        <v>29216.880000000001</v>
      </c>
      <c r="Q12" s="32">
        <v>0</v>
      </c>
      <c r="R12" s="31">
        <f t="shared" si="4"/>
        <v>0</v>
      </c>
      <c r="S12" s="31"/>
    </row>
    <row r="13" spans="1:19" s="26" customFormat="1" ht="15.75" x14ac:dyDescent="0.25">
      <c r="A13" s="5" t="s">
        <v>15</v>
      </c>
      <c r="B13" s="2">
        <f t="shared" si="1"/>
        <v>3557000</v>
      </c>
      <c r="C13" s="3">
        <v>80519000</v>
      </c>
      <c r="D13" s="3"/>
      <c r="E13" s="4"/>
      <c r="F13" s="4">
        <v>3557000</v>
      </c>
      <c r="G13" s="4">
        <f t="shared" si="2"/>
        <v>3557064.2570281122</v>
      </c>
      <c r="H13" s="16">
        <v>80519000</v>
      </c>
      <c r="I13" s="30">
        <v>149.4</v>
      </c>
      <c r="J13" s="33">
        <v>6.6</v>
      </c>
      <c r="K13" s="15">
        <v>1318344.2012999998</v>
      </c>
      <c r="L13" s="15">
        <v>23757.16</v>
      </c>
      <c r="M13" s="15">
        <v>42.5</v>
      </c>
      <c r="N13" s="31">
        <v>534012.88924587332</v>
      </c>
      <c r="O13" s="31">
        <f t="shared" si="0"/>
        <v>3524485.0690227635</v>
      </c>
      <c r="P13" s="31">
        <v>29216.880000000001</v>
      </c>
      <c r="Q13" s="32">
        <v>0</v>
      </c>
      <c r="R13" s="31">
        <f t="shared" si="4"/>
        <v>0</v>
      </c>
      <c r="S13" s="31"/>
    </row>
    <row r="14" spans="1:19" s="26" customFormat="1" ht="15.75" x14ac:dyDescent="0.25">
      <c r="A14" s="5" t="s">
        <v>16</v>
      </c>
      <c r="B14" s="2">
        <f t="shared" si="1"/>
        <v>2640900</v>
      </c>
      <c r="C14" s="3">
        <v>80519000</v>
      </c>
      <c r="D14" s="3"/>
      <c r="E14" s="4"/>
      <c r="F14" s="4">
        <v>2640900</v>
      </c>
      <c r="G14" s="4">
        <f t="shared" si="2"/>
        <v>2640850.7362784473</v>
      </c>
      <c r="H14" s="16">
        <v>80519000</v>
      </c>
      <c r="I14" s="30">
        <v>149.4</v>
      </c>
      <c r="J14" s="33">
        <v>4.9000000000000004</v>
      </c>
      <c r="K14" s="15">
        <v>1318344.2012999998</v>
      </c>
      <c r="L14" s="15">
        <v>23757.16</v>
      </c>
      <c r="M14" s="15">
        <v>42.5</v>
      </c>
      <c r="N14" s="31">
        <v>534012.88924587332</v>
      </c>
      <c r="O14" s="31">
        <f t="shared" si="0"/>
        <v>2616663.1573047796</v>
      </c>
      <c r="P14" s="31">
        <v>29216.880000000001</v>
      </c>
      <c r="Q14" s="32">
        <v>0</v>
      </c>
      <c r="R14" s="31">
        <f>P14*Q14*12</f>
        <v>0</v>
      </c>
      <c r="S14" s="31"/>
    </row>
    <row r="15" spans="1:19" s="26" customFormat="1" ht="15.75" x14ac:dyDescent="0.25">
      <c r="A15" s="5" t="s">
        <v>17</v>
      </c>
      <c r="B15" s="2">
        <f t="shared" si="1"/>
        <v>3880400</v>
      </c>
      <c r="C15" s="3">
        <v>80519000</v>
      </c>
      <c r="D15" s="3"/>
      <c r="E15" s="4"/>
      <c r="F15" s="4">
        <v>3880400</v>
      </c>
      <c r="G15" s="4">
        <f t="shared" si="2"/>
        <v>3880433.7349397591</v>
      </c>
      <c r="H15" s="16">
        <v>80519000</v>
      </c>
      <c r="I15" s="30">
        <v>149.4</v>
      </c>
      <c r="J15" s="33">
        <v>7.2</v>
      </c>
      <c r="K15" s="15">
        <v>1318344.2012999998</v>
      </c>
      <c r="L15" s="15">
        <v>23757.16</v>
      </c>
      <c r="M15" s="15">
        <v>42.5</v>
      </c>
      <c r="N15" s="31">
        <v>534012.88924587332</v>
      </c>
      <c r="O15" s="31">
        <f t="shared" si="0"/>
        <v>3844892.8025702881</v>
      </c>
      <c r="P15" s="31">
        <v>29216.880000000001</v>
      </c>
      <c r="Q15" s="32">
        <v>1</v>
      </c>
      <c r="R15" s="31">
        <f>P15*Q15*12</f>
        <v>350602.56</v>
      </c>
      <c r="S15" s="31"/>
    </row>
    <row r="16" spans="1:19" s="26" customFormat="1" ht="31.5" x14ac:dyDescent="0.25">
      <c r="A16" s="5" t="s">
        <v>18</v>
      </c>
      <c r="B16" s="2">
        <f t="shared" si="1"/>
        <v>2101900</v>
      </c>
      <c r="C16" s="3">
        <v>80519000</v>
      </c>
      <c r="D16" s="3"/>
      <c r="E16" s="4"/>
      <c r="F16" s="4">
        <v>2101900</v>
      </c>
      <c r="G16" s="4">
        <f t="shared" si="2"/>
        <v>2101901.6064257026</v>
      </c>
      <c r="H16" s="16">
        <v>80519000</v>
      </c>
      <c r="I16" s="30">
        <v>149.4</v>
      </c>
      <c r="J16" s="33">
        <v>3.9</v>
      </c>
      <c r="K16" s="15">
        <v>1318344.2012999998</v>
      </c>
      <c r="L16" s="15">
        <v>23757.16</v>
      </c>
      <c r="M16" s="15">
        <v>42.5</v>
      </c>
      <c r="N16" s="31">
        <v>534012.88924587332</v>
      </c>
      <c r="O16" s="31">
        <f t="shared" si="0"/>
        <v>2082650.2680589058</v>
      </c>
      <c r="P16" s="31">
        <v>29216.880000000001</v>
      </c>
      <c r="Q16" s="32">
        <v>0</v>
      </c>
      <c r="R16" s="31">
        <f t="shared" ref="R16:R19" si="5">P16*Q16</f>
        <v>0</v>
      </c>
      <c r="S16" s="31"/>
    </row>
    <row r="17" spans="1:19" s="26" customFormat="1" ht="15.75" x14ac:dyDescent="0.25">
      <c r="A17" s="5" t="s">
        <v>19</v>
      </c>
      <c r="B17" s="2">
        <f t="shared" si="1"/>
        <v>3018100</v>
      </c>
      <c r="C17" s="3">
        <v>80519000</v>
      </c>
      <c r="D17" s="3"/>
      <c r="E17" s="4"/>
      <c r="F17" s="4">
        <v>3018100</v>
      </c>
      <c r="G17" s="4">
        <f t="shared" si="2"/>
        <v>3018115.1271753679</v>
      </c>
      <c r="H17" s="16">
        <v>80519000</v>
      </c>
      <c r="I17" s="30">
        <v>149.4</v>
      </c>
      <c r="J17" s="33">
        <v>5.6</v>
      </c>
      <c r="K17" s="15">
        <v>1318344.2012999998</v>
      </c>
      <c r="L17" s="15">
        <v>23757.16</v>
      </c>
      <c r="M17" s="15">
        <v>42.5</v>
      </c>
      <c r="N17" s="31">
        <v>534012.88924587332</v>
      </c>
      <c r="O17" s="31">
        <f t="shared" si="0"/>
        <v>2990472.1797768902</v>
      </c>
      <c r="P17" s="31">
        <v>29216.880000000001</v>
      </c>
      <c r="Q17" s="32">
        <v>0</v>
      </c>
      <c r="R17" s="31">
        <f t="shared" si="5"/>
        <v>0</v>
      </c>
      <c r="S17" s="31"/>
    </row>
    <row r="18" spans="1:19" s="26" customFormat="1" ht="15.75" x14ac:dyDescent="0.25">
      <c r="A18" s="5" t="s">
        <v>20</v>
      </c>
      <c r="B18" s="2">
        <f t="shared" si="1"/>
        <v>4149900</v>
      </c>
      <c r="C18" s="3">
        <v>80519000</v>
      </c>
      <c r="D18" s="3"/>
      <c r="E18" s="4"/>
      <c r="F18" s="4">
        <v>4149900</v>
      </c>
      <c r="G18" s="4">
        <f t="shared" si="2"/>
        <v>4149908.299866131</v>
      </c>
      <c r="H18" s="16">
        <v>80519000</v>
      </c>
      <c r="I18" s="30">
        <v>149.4</v>
      </c>
      <c r="J18" s="33">
        <v>7.7</v>
      </c>
      <c r="K18" s="15">
        <v>1318344.2012999998</v>
      </c>
      <c r="L18" s="15">
        <v>23757.16</v>
      </c>
      <c r="M18" s="15">
        <v>42.5</v>
      </c>
      <c r="N18" s="31">
        <v>534012.88924587332</v>
      </c>
      <c r="O18" s="31">
        <f t="shared" si="0"/>
        <v>4111899.2471932247</v>
      </c>
      <c r="P18" s="31">
        <v>29216.880000000001</v>
      </c>
      <c r="Q18" s="32">
        <v>0</v>
      </c>
      <c r="R18" s="31">
        <f t="shared" si="5"/>
        <v>0</v>
      </c>
      <c r="S18" s="31"/>
    </row>
    <row r="19" spans="1:19" s="26" customFormat="1" ht="15.75" x14ac:dyDescent="0.25">
      <c r="A19" s="5" t="s">
        <v>21</v>
      </c>
      <c r="B19" s="2">
        <f t="shared" si="1"/>
        <v>2587000</v>
      </c>
      <c r="C19" s="3">
        <v>80519000</v>
      </c>
      <c r="D19" s="3"/>
      <c r="E19" s="4"/>
      <c r="F19" s="4">
        <v>2587000</v>
      </c>
      <c r="G19" s="4">
        <f t="shared" si="2"/>
        <v>2586955.8232931723</v>
      </c>
      <c r="H19" s="16">
        <v>80519000</v>
      </c>
      <c r="I19" s="30">
        <v>149.4</v>
      </c>
      <c r="J19" s="33">
        <v>4.8</v>
      </c>
      <c r="K19" s="15">
        <v>1318344.2012999998</v>
      </c>
      <c r="L19" s="15">
        <v>23757.16</v>
      </c>
      <c r="M19" s="15">
        <v>42.5</v>
      </c>
      <c r="N19" s="31">
        <v>534012.88924587332</v>
      </c>
      <c r="O19" s="31">
        <f t="shared" si="0"/>
        <v>2563261.8683801917</v>
      </c>
      <c r="P19" s="31">
        <v>29216.880000000001</v>
      </c>
      <c r="Q19" s="32">
        <v>0</v>
      </c>
      <c r="R19" s="31">
        <f t="shared" si="5"/>
        <v>0</v>
      </c>
      <c r="S19" s="31"/>
    </row>
    <row r="20" spans="1:19" s="26" customFormat="1" ht="15.75" x14ac:dyDescent="0.25">
      <c r="A20" s="5" t="s">
        <v>22</v>
      </c>
      <c r="B20" s="2">
        <f t="shared" si="1"/>
        <v>3018100</v>
      </c>
      <c r="C20" s="3">
        <v>80519000</v>
      </c>
      <c r="D20" s="3"/>
      <c r="E20" s="4"/>
      <c r="F20" s="4">
        <v>3018100</v>
      </c>
      <c r="G20" s="4">
        <f t="shared" si="2"/>
        <v>3018115.1271753679</v>
      </c>
      <c r="H20" s="16">
        <v>80519000</v>
      </c>
      <c r="I20" s="30">
        <v>149.4</v>
      </c>
      <c r="J20" s="33">
        <v>5.6</v>
      </c>
      <c r="K20" s="15">
        <v>1318344.2012999998</v>
      </c>
      <c r="L20" s="15">
        <v>23757.16</v>
      </c>
      <c r="M20" s="15">
        <v>42.5</v>
      </c>
      <c r="N20" s="31">
        <v>534012.88924587332</v>
      </c>
      <c r="O20" s="31">
        <f t="shared" si="0"/>
        <v>2990472.1797768902</v>
      </c>
      <c r="P20" s="31">
        <v>29216.880000000001</v>
      </c>
      <c r="Q20" s="32">
        <v>0</v>
      </c>
      <c r="R20" s="31">
        <f>P20*Q20*12</f>
        <v>0</v>
      </c>
      <c r="S20" s="31"/>
    </row>
    <row r="21" spans="1:19" s="26" customFormat="1" ht="15.75" x14ac:dyDescent="0.25">
      <c r="A21" s="5" t="s">
        <v>23</v>
      </c>
      <c r="B21" s="2">
        <f t="shared" si="1"/>
        <v>2533000</v>
      </c>
      <c r="C21" s="3">
        <v>80519000</v>
      </c>
      <c r="D21" s="3"/>
      <c r="E21" s="4"/>
      <c r="F21" s="4">
        <v>2533000</v>
      </c>
      <c r="G21" s="4">
        <f t="shared" si="2"/>
        <v>2533060.9103078982</v>
      </c>
      <c r="H21" s="16">
        <v>80519000</v>
      </c>
      <c r="I21" s="30">
        <v>149.4</v>
      </c>
      <c r="J21" s="33">
        <v>4.7</v>
      </c>
      <c r="K21" s="15">
        <v>1318344.2012999998</v>
      </c>
      <c r="L21" s="15">
        <v>23757.16</v>
      </c>
      <c r="M21" s="15">
        <v>42.5</v>
      </c>
      <c r="N21" s="31">
        <v>534012.88924587332</v>
      </c>
      <c r="O21" s="31">
        <f t="shared" si="0"/>
        <v>2509860.5794556048</v>
      </c>
      <c r="P21" s="31">
        <v>29216.880000000001</v>
      </c>
      <c r="Q21" s="32">
        <v>0</v>
      </c>
      <c r="R21" s="31">
        <f t="shared" ref="R21:R22" si="6">P21*Q21</f>
        <v>0</v>
      </c>
      <c r="S21" s="31"/>
    </row>
    <row r="22" spans="1:19" s="26" customFormat="1" ht="15.75" x14ac:dyDescent="0.25">
      <c r="A22" s="5" t="s">
        <v>24</v>
      </c>
      <c r="B22" s="2">
        <f t="shared" si="1"/>
        <v>3125900</v>
      </c>
      <c r="C22" s="3">
        <v>80519000</v>
      </c>
      <c r="D22" s="3"/>
      <c r="E22" s="4"/>
      <c r="F22" s="4">
        <v>3125900</v>
      </c>
      <c r="G22" s="4">
        <f t="shared" si="2"/>
        <v>3125904.9531459166</v>
      </c>
      <c r="H22" s="16">
        <v>80519000</v>
      </c>
      <c r="I22" s="30">
        <v>149.4</v>
      </c>
      <c r="J22" s="33">
        <v>5.8</v>
      </c>
      <c r="K22" s="15">
        <v>1318344.2012999998</v>
      </c>
      <c r="L22" s="15">
        <v>23757.16</v>
      </c>
      <c r="M22" s="15">
        <v>42.5</v>
      </c>
      <c r="N22" s="31">
        <v>534012.88924587332</v>
      </c>
      <c r="O22" s="31">
        <f t="shared" si="0"/>
        <v>3097274.7576260651</v>
      </c>
      <c r="P22" s="31">
        <v>29216.880000000001</v>
      </c>
      <c r="Q22" s="32">
        <v>0</v>
      </c>
      <c r="R22" s="31">
        <f t="shared" si="6"/>
        <v>0</v>
      </c>
      <c r="S22" s="31"/>
    </row>
    <row r="23" spans="1:19" s="26" customFormat="1" ht="15.75" x14ac:dyDescent="0.25">
      <c r="A23" s="5" t="s">
        <v>25</v>
      </c>
      <c r="B23" s="2">
        <f t="shared" si="1"/>
        <v>3233700</v>
      </c>
      <c r="C23" s="3">
        <v>80519000</v>
      </c>
      <c r="D23" s="3"/>
      <c r="E23" s="4"/>
      <c r="F23" s="4">
        <v>3233700</v>
      </c>
      <c r="G23" s="4">
        <f t="shared" si="2"/>
        <v>3233694.7791164657</v>
      </c>
      <c r="H23" s="16">
        <v>80519000</v>
      </c>
      <c r="I23" s="30">
        <v>149.4</v>
      </c>
      <c r="J23" s="33">
        <v>6</v>
      </c>
      <c r="K23" s="15">
        <v>1318344.2012999998</v>
      </c>
      <c r="L23" s="15">
        <v>23757.16</v>
      </c>
      <c r="M23" s="15">
        <v>42.5</v>
      </c>
      <c r="N23" s="31">
        <v>534012.88924587332</v>
      </c>
      <c r="O23" s="31">
        <f t="shared" si="0"/>
        <v>3204077.3354752399</v>
      </c>
      <c r="P23" s="31">
        <v>29216.880000000001</v>
      </c>
      <c r="Q23" s="32">
        <v>1</v>
      </c>
      <c r="R23" s="31">
        <f>P23*Q23*12</f>
        <v>350602.56</v>
      </c>
      <c r="S23" s="31"/>
    </row>
    <row r="24" spans="1:19" s="26" customFormat="1" ht="31.5" x14ac:dyDescent="0.25">
      <c r="A24" s="5" t="s">
        <v>26</v>
      </c>
      <c r="B24" s="2">
        <f t="shared" si="1"/>
        <v>3449300</v>
      </c>
      <c r="C24" s="3">
        <v>80519000</v>
      </c>
      <c r="D24" s="3"/>
      <c r="E24" s="4"/>
      <c r="F24" s="4">
        <v>3449300</v>
      </c>
      <c r="G24" s="4">
        <f t="shared" si="2"/>
        <v>3449274.4310575635</v>
      </c>
      <c r="H24" s="16">
        <v>80519000</v>
      </c>
      <c r="I24" s="30">
        <v>149.4</v>
      </c>
      <c r="J24" s="33">
        <v>6.4</v>
      </c>
      <c r="K24" s="15">
        <v>1318344.2012999998</v>
      </c>
      <c r="L24" s="15">
        <v>23757.16</v>
      </c>
      <c r="M24" s="15">
        <v>42.5</v>
      </c>
      <c r="N24" s="31">
        <v>534012.88924587332</v>
      </c>
      <c r="O24" s="31">
        <f t="shared" si="0"/>
        <v>3417682.4911735896</v>
      </c>
      <c r="P24" s="31">
        <v>29216.880000000001</v>
      </c>
      <c r="Q24" s="32">
        <v>0</v>
      </c>
      <c r="R24" s="31">
        <f t="shared" ref="R24" si="7">P24*Q24</f>
        <v>0</v>
      </c>
      <c r="S24" s="31"/>
    </row>
    <row r="25" spans="1:19" s="26" customFormat="1" ht="15.75" x14ac:dyDescent="0.25">
      <c r="A25" s="20" t="s">
        <v>34</v>
      </c>
      <c r="B25" s="21">
        <f>SUM(B7:B24)</f>
        <v>80519000</v>
      </c>
      <c r="C25" s="15">
        <v>80519000</v>
      </c>
      <c r="D25" s="15"/>
      <c r="E25" s="22"/>
      <c r="F25" s="22">
        <f>SUM(F7:F24)</f>
        <v>80519000</v>
      </c>
      <c r="G25" s="22">
        <f>SUM(G7:G24)</f>
        <v>80519000</v>
      </c>
      <c r="H25" s="22"/>
      <c r="I25" s="30">
        <v>149.4</v>
      </c>
      <c r="J25" s="23">
        <f>SUM(J7:J24)</f>
        <v>149.4</v>
      </c>
      <c r="K25" s="24"/>
      <c r="L25" s="15">
        <v>23757.16</v>
      </c>
      <c r="M25" s="24"/>
      <c r="N25" s="31">
        <v>534012.88924587332</v>
      </c>
      <c r="O25" s="31">
        <f>SUM(O7:O24)</f>
        <v>79781525.65333347</v>
      </c>
      <c r="P25" s="31"/>
      <c r="Q25" s="32">
        <v>2</v>
      </c>
      <c r="R25" s="31">
        <f>SUM(R7:R24)</f>
        <v>1051807.68</v>
      </c>
      <c r="S25" s="31"/>
    </row>
    <row r="26" spans="1:19" x14ac:dyDescent="0.2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</row>
  </sheetData>
  <mergeCells count="1">
    <mergeCell ref="A3:S3"/>
  </mergeCells>
  <pageMargins left="0.70866141732283472" right="0.70866141732283472" top="0.74803149606299213" bottom="0.74803149606299213" header="0.31496062992125984" footer="0.31496062992125984"/>
  <pageSetup paperSize="9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2027 год</vt:lpstr>
      <vt:lpstr>2028 год</vt:lpstr>
      <vt:lpstr>2029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 Николаевна Ивановская</dc:creator>
  <cp:lastModifiedBy>Старостина Рузанна Левоновна</cp:lastModifiedBy>
  <cp:lastPrinted>2026-08-27T11:27:59Z</cp:lastPrinted>
  <dcterms:created xsi:type="dcterms:W3CDTF">2023-11-16T13:31:18Z</dcterms:created>
  <dcterms:modified xsi:type="dcterms:W3CDTF">2026-08-31T08:07:24Z</dcterms:modified>
</cp:coreProperties>
</file>