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7065" windowHeight="11040"/>
  </bookViews>
  <sheets>
    <sheet name="2027-2029" sheetId="4" r:id="rId1"/>
  </sheets>
  <definedNames>
    <definedName name="_xlnm.Print_Area" localSheetId="0">'2027-2029'!$A$1:$AX$25</definedName>
  </definedNames>
  <calcPr calcId="145621"/>
</workbook>
</file>

<file path=xl/calcChain.xml><?xml version="1.0" encoding="utf-8"?>
<calcChain xmlns="http://schemas.openxmlformats.org/spreadsheetml/2006/main">
  <c r="O51" i="4" l="1"/>
  <c r="O50" i="4"/>
  <c r="O49" i="4"/>
  <c r="AU39" i="4"/>
  <c r="AQ29" i="4"/>
  <c r="AP29" i="4"/>
  <c r="S29" i="4"/>
  <c r="AT24" i="4"/>
  <c r="AR27" i="4" s="1"/>
  <c r="AN24" i="4"/>
  <c r="R24" i="4"/>
  <c r="R29" i="4" s="1"/>
  <c r="O24" i="4"/>
  <c r="N24" i="4"/>
  <c r="H24" i="4"/>
  <c r="G24" i="4"/>
  <c r="F24" i="4"/>
  <c r="D24" i="4"/>
  <c r="C24" i="4"/>
  <c r="C26" i="4" s="1"/>
  <c r="AR23" i="4"/>
  <c r="AO23" i="4"/>
  <c r="AM23" i="4"/>
  <c r="AJ23" i="4" s="1"/>
  <c r="AL23" i="4"/>
  <c r="AI23" i="4"/>
  <c r="Q23" i="4"/>
  <c r="P23" i="4"/>
  <c r="K23" i="4"/>
  <c r="AR22" i="4"/>
  <c r="AO22" i="4"/>
  <c r="AL22" i="4" s="1"/>
  <c r="AM22" i="4"/>
  <c r="AJ22" i="4"/>
  <c r="AI22" i="4"/>
  <c r="Q22" i="4"/>
  <c r="P22" i="4"/>
  <c r="K22" i="4"/>
  <c r="AR21" i="4"/>
  <c r="AO21" i="4"/>
  <c r="AM21" i="4"/>
  <c r="AL21" i="4"/>
  <c r="AJ21" i="4"/>
  <c r="AI21" i="4"/>
  <c r="Q21" i="4"/>
  <c r="P21" i="4"/>
  <c r="K21" i="4"/>
  <c r="AR20" i="4"/>
  <c r="AO20" i="4"/>
  <c r="AM20" i="4"/>
  <c r="AJ20" i="4" s="1"/>
  <c r="AL20" i="4"/>
  <c r="AI20" i="4"/>
  <c r="Q20" i="4"/>
  <c r="P20" i="4" s="1"/>
  <c r="K20" i="4"/>
  <c r="AR19" i="4"/>
  <c r="AO19" i="4"/>
  <c r="AL19" i="4" s="1"/>
  <c r="AM19" i="4"/>
  <c r="AJ19" i="4"/>
  <c r="AI19" i="4"/>
  <c r="Q19" i="4"/>
  <c r="P19" i="4" s="1"/>
  <c r="K19" i="4"/>
  <c r="AR18" i="4"/>
  <c r="AO18" i="4"/>
  <c r="AM18" i="4"/>
  <c r="AL18" i="4"/>
  <c r="AJ18" i="4"/>
  <c r="AI18" i="4"/>
  <c r="Q18" i="4"/>
  <c r="P18" i="4"/>
  <c r="K18" i="4"/>
  <c r="AR17" i="4"/>
  <c r="AO17" i="4"/>
  <c r="AM17" i="4"/>
  <c r="AJ17" i="4" s="1"/>
  <c r="AL17" i="4"/>
  <c r="AI17" i="4"/>
  <c r="Q17" i="4"/>
  <c r="P17" i="4"/>
  <c r="K17" i="4"/>
  <c r="AR16" i="4"/>
  <c r="AO16" i="4"/>
  <c r="AL16" i="4" s="1"/>
  <c r="AM16" i="4"/>
  <c r="AJ16" i="4" s="1"/>
  <c r="AI16" i="4"/>
  <c r="Q16" i="4"/>
  <c r="P16" i="4" s="1"/>
  <c r="K16" i="4"/>
  <c r="AR15" i="4"/>
  <c r="AO15" i="4"/>
  <c r="AL15" i="4" s="1"/>
  <c r="AM15" i="4"/>
  <c r="AJ15" i="4"/>
  <c r="AI15" i="4"/>
  <c r="Q15" i="4"/>
  <c r="P15" i="4" s="1"/>
  <c r="K15" i="4"/>
  <c r="AR14" i="4"/>
  <c r="AO14" i="4"/>
  <c r="AM14" i="4"/>
  <c r="AL14" i="4"/>
  <c r="AJ14" i="4"/>
  <c r="AI14" i="4"/>
  <c r="Q14" i="4"/>
  <c r="P14" i="4" s="1"/>
  <c r="K14" i="4"/>
  <c r="AR13" i="4"/>
  <c r="AO13" i="4"/>
  <c r="AL13" i="4" s="1"/>
  <c r="AM13" i="4"/>
  <c r="AJ13" i="4"/>
  <c r="AI13" i="4"/>
  <c r="Q13" i="4"/>
  <c r="P13" i="4"/>
  <c r="K13" i="4"/>
  <c r="AR12" i="4"/>
  <c r="AO12" i="4"/>
  <c r="AM12" i="4"/>
  <c r="AL12" i="4"/>
  <c r="AJ12" i="4"/>
  <c r="AI12" i="4"/>
  <c r="Q12" i="4"/>
  <c r="P12" i="4"/>
  <c r="K12" i="4"/>
  <c r="AR11" i="4"/>
  <c r="AO11" i="4"/>
  <c r="AM11" i="4"/>
  <c r="AL11" i="4"/>
  <c r="AJ11" i="4"/>
  <c r="AI11" i="4"/>
  <c r="Q11" i="4"/>
  <c r="P11" i="4" s="1"/>
  <c r="K11" i="4"/>
  <c r="AR10" i="4"/>
  <c r="AO10" i="4"/>
  <c r="AM10" i="4"/>
  <c r="AJ10" i="4" s="1"/>
  <c r="AL10" i="4"/>
  <c r="AI10" i="4"/>
  <c r="Q10" i="4"/>
  <c r="P10" i="4"/>
  <c r="K10" i="4"/>
  <c r="AR9" i="4"/>
  <c r="AO9" i="4"/>
  <c r="AL9" i="4" s="1"/>
  <c r="AM9" i="4"/>
  <c r="AJ9" i="4" s="1"/>
  <c r="AI9" i="4"/>
  <c r="Q9" i="4"/>
  <c r="P9" i="4" s="1"/>
  <c r="K9" i="4"/>
  <c r="AR8" i="4"/>
  <c r="AO8" i="4"/>
  <c r="AL8" i="4" s="1"/>
  <c r="AM8" i="4"/>
  <c r="AJ8" i="4" s="1"/>
  <c r="AI8" i="4"/>
  <c r="Q8" i="4"/>
  <c r="P8" i="4"/>
  <c r="K8" i="4"/>
  <c r="AR7" i="4"/>
  <c r="AO7" i="4"/>
  <c r="AM7" i="4"/>
  <c r="AL7" i="4"/>
  <c r="AJ7" i="4"/>
  <c r="AI7" i="4"/>
  <c r="Q7" i="4"/>
  <c r="P7" i="4"/>
  <c r="K7" i="4"/>
  <c r="AR6" i="4"/>
  <c r="AO6" i="4"/>
  <c r="AO25" i="4" s="1"/>
  <c r="AM6" i="4"/>
  <c r="AM24" i="4" s="1"/>
  <c r="AJ27" i="4" s="1"/>
  <c r="AL6" i="4"/>
  <c r="AJ6" i="4"/>
  <c r="AI6" i="4"/>
  <c r="Q6" i="4"/>
  <c r="P6" i="4" s="1"/>
  <c r="K6" i="4"/>
  <c r="K24" i="4" s="1"/>
  <c r="P24" i="4" l="1"/>
  <c r="AJ25" i="4"/>
  <c r="AL24" i="4"/>
</calcChain>
</file>

<file path=xl/sharedStrings.xml><?xml version="1.0" encoding="utf-8"?>
<sst xmlns="http://schemas.openxmlformats.org/spreadsheetml/2006/main" count="120" uniqueCount="79">
  <si>
    <t>№
п/п</t>
  </si>
  <si>
    <t>число детей, имеющих право на жилье в 2023 году
(человек)</t>
  </si>
  <si>
    <t>на утвержденные ассигнования по состоянию на 01.01.2023</t>
  </si>
  <si>
    <t>уточненная численность детей (согласно утвержденным спискам)</t>
  </si>
  <si>
    <t>утверждено ассигнований на 2023 год 
(тыс.руб.)</t>
  </si>
  <si>
    <t>в том числе</t>
  </si>
  <si>
    <t>за счет средств федерального бюджета</t>
  </si>
  <si>
    <t>за счет средств областного бюджета</t>
  </si>
  <si>
    <t>расчет потребности в средствах на 2023 год</t>
  </si>
  <si>
    <t>норма площади, кв.м.</t>
  </si>
  <si>
    <t>итого ожидаемое исполнение на 2023 год</t>
  </si>
  <si>
    <t>стоимость 1 кв.м. в i-м месторасположении жилья, установленная НПА МО</t>
  </si>
  <si>
    <t>отклонение 
(минус- к снятию, плюс - доп.потребность)
тыс.руб.</t>
  </si>
  <si>
    <t>Волховский муниципальный район</t>
  </si>
  <si>
    <t>Всеволожский муниципальный район</t>
  </si>
  <si>
    <t>Бокситогорский 
муниципальный район</t>
  </si>
  <si>
    <t>Волосовский 
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</si>
  <si>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</si>
  <si>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</si>
  <si>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</si>
  <si>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</si>
  <si>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</si>
  <si>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</si>
  <si>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</si>
  <si>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</si>
  <si>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</si>
  <si>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</si>
  <si>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Сосновоборский городской округ</t>
  </si>
  <si>
    <t xml:space="preserve">утверждено ассигнований на 2023 год 
(тыс.руб.)
дополнительно </t>
  </si>
  <si>
    <t>остаток потребности</t>
  </si>
  <si>
    <t xml:space="preserve">Утверждено в бюджете на 2022 </t>
  </si>
  <si>
    <t xml:space="preserve">дополнителльн
было  </t>
  </si>
  <si>
    <t>норма площади</t>
  </si>
  <si>
    <t>Всего потребность на  2027 год, руб.</t>
  </si>
  <si>
    <t>стоимость одного кв.м.по списку на 2027 год</t>
  </si>
  <si>
    <t>исходя из лимитов 2027 года</t>
  </si>
  <si>
    <t xml:space="preserve">в т.ч. ОБ без кода R2027 </t>
  </si>
  <si>
    <t>ОБ+ФБ_R_2027</t>
  </si>
  <si>
    <t>ФБ_R_2027</t>
  </si>
  <si>
    <t>ОБ R_2027</t>
  </si>
  <si>
    <t>ДОЛЯ СОСТАВЛЯЮЩАЯ В РЕГИОНАЛЬНОМ</t>
  </si>
  <si>
    <t>ФБ</t>
  </si>
  <si>
    <t>ОБ</t>
  </si>
  <si>
    <t>ФОБ</t>
  </si>
  <si>
    <t>2028 ГОД</t>
  </si>
  <si>
    <t>2028 ГОД для включения в бюджет</t>
  </si>
  <si>
    <t>Гатчинский муниципальный округ</t>
  </si>
  <si>
    <t>Приложение 35 к пояснительной записке 2027 года</t>
  </si>
  <si>
    <t>РАСЧЕТ производимый в июле 2026 года на 2027-2029гг.</t>
  </si>
  <si>
    <t>2027 год</t>
  </si>
  <si>
    <t>2029 ГОД</t>
  </si>
  <si>
    <t>количество детей-сирот, право возникло в 2027</t>
  </si>
  <si>
    <t>право возникло, но не реализовано до 2027г</t>
  </si>
  <si>
    <t>Факт по детям на 2028</t>
  </si>
  <si>
    <t>количество детей-сирот,  в 2027 исходя из лимитов</t>
  </si>
  <si>
    <t>количество детей-сирот, в 2028 исходя из лимитов</t>
  </si>
  <si>
    <t>количество детей-сирот,  в 2029исходя из лимитов</t>
  </si>
  <si>
    <t>Всего  потребность в средствах на 2027 год, тыс.руб.</t>
  </si>
  <si>
    <t>Стоимость одного кв м площади за 2 кв.2026 (по списку 2028 года)</t>
  </si>
  <si>
    <t>Стоимость одного кв м площади за 2 кв.2026 (по списку 2029 года)</t>
  </si>
  <si>
    <t>2027 ОБ +ФБ исходя из лимитов</t>
  </si>
  <si>
    <t>Дополнительная потребность (недостаток) по МО в 2027 году</t>
  </si>
  <si>
    <t>2028 ОБ+ФБ</t>
  </si>
  <si>
    <t>в т.ч. ОБ без кода R2028</t>
  </si>
  <si>
    <t>ОБ+ФБ_R_2028</t>
  </si>
  <si>
    <t>ФБ_R_2028</t>
  </si>
  <si>
    <t>ОБ R_2028</t>
  </si>
  <si>
    <t>2029 ГОД для включения в бюджет</t>
  </si>
  <si>
    <t>в т.ч. ОБ без кода R2029</t>
  </si>
  <si>
    <t>ОБ+ФБ_R_2029</t>
  </si>
  <si>
    <t>ФБ_R_2029</t>
  </si>
  <si>
    <t>ОБ R_2029</t>
  </si>
  <si>
    <t>Выборгский район</t>
  </si>
  <si>
    <t>Гатчинский муниципальный район</t>
  </si>
  <si>
    <t>Тосненский район</t>
  </si>
  <si>
    <t>итого</t>
  </si>
  <si>
    <t>Гатчинский *муниципальный округ</t>
  </si>
  <si>
    <t>Стоимость одного кв м площади за  2 кв 2026 г, по списку 2027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</si>
  <si>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помещениями, а также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на 2027 год и на плановый период 2028 и 2029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</si>
</sst>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#,##0.000"/>
    <numFmt numFmtId="165" formatCode="_(* #,##0_);_(* \(#,##0\);_(* \-??_);_(@_)"/>
    <numFmt numFmtId="166" formatCode="_(* #,##0.0_);_(* \(#,##0.0\);_(* \-??_);_(@_)"/>
    <numFmt numFmtId="167" formatCode="_(* #,##0.00_);_(* \(#,##0.00\);_(* \-??_);_(@_)"/>
    <numFmt numFmtId="168" formatCode="_-* #,##0\ _₽_-;\-* #,##0\ _₽_-;_-* &quot;-&quot;??\ _₽_-;_-@_-"/>
    <numFmt numFmtId="169" formatCode="0.0000000000000"/>
    <numFmt numFmtId="170" formatCode="0.00000000000000"/>
    <numFmt numFmtId="171" formatCode="0.00000000000"/>
    <numFmt numFmtId="172" formatCode="0.00000000"/>
    <numFmt numFmtId="173" formatCode="0.0000"/>
    <numFmt numFmtId="174" formatCode="0.000000000000000"/>
    <numFmt numFmtId="175" formatCode="0.0000000000000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23">
    <xf numFmtId="0" fontId="0" fillId="0" borderId="0" xfId="0"/>
    <xf numFmtId="166" fontId="5" fillId="0" borderId="1" xfId="1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 applyProtection="1">
      <alignment horizontal="center"/>
    </xf>
    <xf numFmtId="167" fontId="5" fillId="0" borderId="1" xfId="1" applyNumberFormat="1" applyFont="1" applyFill="1" applyBorder="1" applyAlignment="1" applyProtection="1">
      <alignment horizontal="right" vertical="center" wrapText="1"/>
    </xf>
    <xf numFmtId="166" fontId="5" fillId="0" borderId="1" xfId="1" applyNumberFormat="1" applyFont="1" applyFill="1" applyBorder="1" applyAlignment="1" applyProtection="1">
      <alignment horizontal="right" vertical="center" wrapText="1"/>
    </xf>
    <xf numFmtId="0" fontId="3" fillId="0" borderId="0" xfId="2" applyNumberFormat="1" applyFont="1" applyFill="1" applyBorder="1" applyAlignment="1" applyProtection="1"/>
    <xf numFmtId="43" fontId="3" fillId="0" borderId="0" xfId="2" applyNumberFormat="1" applyFont="1" applyFill="1" applyBorder="1" applyAlignment="1" applyProtection="1">
      <alignment horizontal="center"/>
    </xf>
    <xf numFmtId="0" fontId="3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8" fillId="0" borderId="1" xfId="0" applyNumberFormat="1" applyFont="1" applyFill="1" applyBorder="1" applyAlignment="1"/>
    <xf numFmtId="4" fontId="8" fillId="0" borderId="1" xfId="0" applyNumberFormat="1" applyFont="1" applyFill="1" applyBorder="1" applyAlignment="1"/>
    <xf numFmtId="4" fontId="8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Border="1"/>
    <xf numFmtId="0" fontId="4" fillId="0" borderId="1" xfId="0" applyFont="1" applyFill="1" applyBorder="1"/>
    <xf numFmtId="43" fontId="5" fillId="0" borderId="1" xfId="1" applyFont="1" applyFill="1" applyBorder="1" applyAlignment="1" applyProtection="1">
      <alignment horizontal="center" vertical="center"/>
    </xf>
    <xf numFmtId="43" fontId="5" fillId="0" borderId="1" xfId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/>
    <xf numFmtId="172" fontId="4" fillId="0" borderId="0" xfId="0" applyNumberFormat="1" applyFont="1" applyFill="1"/>
    <xf numFmtId="0" fontId="6" fillId="0" borderId="0" xfId="0" applyFont="1" applyFill="1" applyBorder="1"/>
    <xf numFmtId="0" fontId="3" fillId="2" borderId="1" xfId="2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1" xfId="2" applyNumberFormat="1" applyFont="1" applyFill="1" applyBorder="1" applyAlignment="1" applyProtection="1">
      <alignment horizontal="left" vertical="top" wrapText="1"/>
    </xf>
    <xf numFmtId="1" fontId="3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/>
    </xf>
    <xf numFmtId="0" fontId="3" fillId="2" borderId="1" xfId="1" applyNumberFormat="1" applyFont="1" applyFill="1" applyBorder="1" applyAlignment="1" applyProtection="1">
      <alignment horizontal="right" vertical="center" wrapText="1"/>
    </xf>
    <xf numFmtId="167" fontId="3" fillId="2" borderId="1" xfId="1" applyNumberFormat="1" applyFont="1" applyFill="1" applyBorder="1" applyAlignment="1" applyProtection="1">
      <alignment horizontal="center" vertical="center" wrapText="1"/>
    </xf>
    <xf numFmtId="167" fontId="3" fillId="2" borderId="1" xfId="1" applyNumberFormat="1" applyFont="1" applyFill="1" applyBorder="1" applyAlignment="1" applyProtection="1">
      <alignment horizontal="right" vertical="center" wrapText="1"/>
    </xf>
    <xf numFmtId="167" fontId="3" fillId="2" borderId="1" xfId="2" applyNumberFormat="1" applyFont="1" applyFill="1" applyBorder="1" applyAlignment="1" applyProtection="1">
      <alignment horizontal="center" vertical="center" wrapText="1"/>
    </xf>
    <xf numFmtId="167" fontId="4" fillId="2" borderId="1" xfId="1" applyNumberFormat="1" applyFont="1" applyFill="1" applyBorder="1" applyAlignment="1" applyProtection="1">
      <alignment wrapText="1"/>
    </xf>
    <xf numFmtId="167" fontId="4" fillId="2" borderId="1" xfId="0" applyNumberFormat="1" applyFont="1" applyFill="1" applyBorder="1" applyAlignment="1">
      <alignment horizontal="center" vertical="center"/>
    </xf>
    <xf numFmtId="167" fontId="6" fillId="2" borderId="1" xfId="0" applyNumberFormat="1" applyFont="1" applyFill="1" applyBorder="1" applyAlignment="1">
      <alignment horizontal="center" vertical="center"/>
    </xf>
    <xf numFmtId="167" fontId="3" fillId="2" borderId="1" xfId="2" applyNumberFormat="1" applyFont="1" applyFill="1" applyBorder="1" applyAlignment="1">
      <alignment horizontal="right" vertical="center" wrapText="1"/>
    </xf>
    <xf numFmtId="0" fontId="3" fillId="2" borderId="1" xfId="0" applyFont="1" applyFill="1" applyBorder="1"/>
    <xf numFmtId="167" fontId="5" fillId="2" borderId="1" xfId="1" applyNumberFormat="1" applyFont="1" applyFill="1" applyBorder="1" applyAlignment="1" applyProtection="1">
      <alignment horizontal="center" vertical="center" wrapText="1"/>
    </xf>
    <xf numFmtId="43" fontId="9" fillId="2" borderId="1" xfId="2" applyNumberFormat="1" applyFont="1" applyFill="1" applyBorder="1" applyAlignment="1" applyProtection="1">
      <alignment horizontal="left" vertical="top" wrapText="1"/>
    </xf>
    <xf numFmtId="165" fontId="5" fillId="2" borderId="1" xfId="2" applyNumberFormat="1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166" fontId="5" fillId="2" borderId="1" xfId="1" applyNumberFormat="1" applyFont="1" applyFill="1" applyBorder="1" applyAlignment="1" applyProtection="1">
      <alignment horizontal="right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0" xfId="2" applyNumberFormat="1" applyFont="1" applyFill="1" applyBorder="1" applyAlignment="1" applyProtection="1">
      <alignment horizontal="center" vertical="center" wrapText="1"/>
    </xf>
    <xf numFmtId="0" fontId="3" fillId="2" borderId="0" xfId="2" applyNumberFormat="1" applyFont="1" applyFill="1" applyBorder="1" applyAlignment="1" applyProtection="1"/>
    <xf numFmtId="43" fontId="3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>
      <alignment horizontal="center"/>
    </xf>
    <xf numFmtId="0" fontId="9" fillId="2" borderId="0" xfId="2" applyNumberFormat="1" applyFont="1" applyFill="1" applyBorder="1" applyAlignment="1" applyProtection="1">
      <alignment horizontal="center"/>
    </xf>
    <xf numFmtId="4" fontId="3" fillId="2" borderId="0" xfId="2" applyNumberFormat="1" applyFont="1" applyFill="1" applyBorder="1" applyAlignment="1" applyProtection="1"/>
    <xf numFmtId="0" fontId="3" fillId="2" borderId="0" xfId="2" applyNumberFormat="1" applyFont="1" applyFill="1" applyBorder="1" applyAlignment="1" applyProtection="1">
      <alignment horizontal="center"/>
    </xf>
    <xf numFmtId="173" fontId="3" fillId="0" borderId="0" xfId="2" applyNumberFormat="1" applyFont="1" applyFill="1" applyBorder="1" applyAlignment="1" applyProtection="1">
      <alignment horizontal="center"/>
    </xf>
    <xf numFmtId="170" fontId="3" fillId="0" borderId="0" xfId="2" applyNumberFormat="1" applyFont="1" applyFill="1" applyBorder="1" applyAlignment="1" applyProtection="1">
      <alignment horizontal="center"/>
    </xf>
    <xf numFmtId="43" fontId="3" fillId="2" borderId="0" xfId="2" applyNumberFormat="1" applyFont="1" applyFill="1" applyBorder="1" applyAlignment="1" applyProtection="1">
      <alignment horizontal="center"/>
    </xf>
    <xf numFmtId="167" fontId="4" fillId="2" borderId="1" xfId="0" applyNumberFormat="1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 vertical="center" wrapText="1" indent="1"/>
    </xf>
    <xf numFmtId="43" fontId="5" fillId="2" borderId="1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3" borderId="0" xfId="0" applyFont="1" applyFill="1" applyAlignment="1">
      <alignment horizontal="left" vertical="center" wrapText="1" indent="1"/>
    </xf>
    <xf numFmtId="0" fontId="4" fillId="2" borderId="1" xfId="0" applyFont="1" applyFill="1" applyBorder="1"/>
    <xf numFmtId="0" fontId="4" fillId="2" borderId="0" xfId="0" applyFont="1" applyFill="1" applyBorder="1" applyAlignment="1"/>
    <xf numFmtId="171" fontId="3" fillId="0" borderId="0" xfId="2" applyNumberFormat="1" applyFont="1" applyFill="1" applyBorder="1" applyAlignment="1" applyProtection="1">
      <alignment horizontal="center"/>
    </xf>
    <xf numFmtId="174" fontId="3" fillId="0" borderId="0" xfId="2" applyNumberFormat="1" applyFont="1" applyFill="1" applyBorder="1" applyAlignment="1" applyProtection="1">
      <alignment horizontal="center"/>
    </xf>
    <xf numFmtId="175" fontId="3" fillId="0" borderId="0" xfId="2" applyNumberFormat="1" applyFont="1" applyFill="1" applyBorder="1" applyAlignment="1" applyProtection="1">
      <alignment horizontal="center"/>
    </xf>
    <xf numFmtId="174" fontId="4" fillId="0" borderId="0" xfId="0" applyNumberFormat="1" applyFont="1" applyFill="1"/>
    <xf numFmtId="43" fontId="4" fillId="0" borderId="0" xfId="0" applyNumberFormat="1" applyFont="1"/>
    <xf numFmtId="0" fontId="7" fillId="0" borderId="0" xfId="0" applyFont="1" applyFill="1" applyBorder="1"/>
    <xf numFmtId="0" fontId="3" fillId="0" borderId="0" xfId="0" applyFont="1" applyFill="1" applyBorder="1"/>
    <xf numFmtId="0" fontId="3" fillId="2" borderId="0" xfId="2" applyNumberFormat="1" applyFont="1" applyFill="1" applyBorder="1" applyAlignment="1" applyProtection="1">
      <alignment horizontal="center" vertical="center" wrapText="1"/>
    </xf>
    <xf numFmtId="165" fontId="5" fillId="2" borderId="0" xfId="2" applyNumberFormat="1" applyFont="1" applyFill="1" applyBorder="1" applyAlignment="1">
      <alignment horizontal="center" vertical="center" wrapText="1"/>
    </xf>
    <xf numFmtId="166" fontId="3" fillId="2" borderId="0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/>
    <xf numFmtId="166" fontId="5" fillId="2" borderId="0" xfId="1" applyNumberFormat="1" applyFont="1" applyFill="1" applyBorder="1" applyAlignment="1" applyProtection="1">
      <alignment horizontal="right" vertical="center" wrapText="1"/>
    </xf>
    <xf numFmtId="166" fontId="5" fillId="2" borderId="0" xfId="1" applyNumberFormat="1" applyFont="1" applyFill="1" applyBorder="1" applyAlignment="1">
      <alignment horizontal="center" vertical="center" wrapText="1"/>
    </xf>
    <xf numFmtId="166" fontId="5" fillId="0" borderId="0" xfId="1" applyNumberFormat="1" applyFont="1" applyFill="1" applyBorder="1" applyAlignment="1" applyProtection="1">
      <alignment horizontal="right" vertical="center" wrapText="1"/>
    </xf>
    <xf numFmtId="43" fontId="5" fillId="0" borderId="0" xfId="1" applyFont="1" applyFill="1" applyBorder="1" applyAlignment="1">
      <alignment horizontal="center" vertical="center" wrapText="1"/>
    </xf>
    <xf numFmtId="166" fontId="5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/>
    <xf numFmtId="4" fontId="8" fillId="0" borderId="0" xfId="0" applyNumberFormat="1" applyFont="1" applyFill="1" applyBorder="1" applyAlignment="1"/>
    <xf numFmtId="4" fontId="8" fillId="0" borderId="0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/>
    <xf numFmtId="0" fontId="4" fillId="0" borderId="0" xfId="0" applyFont="1" applyBorder="1"/>
    <xf numFmtId="9" fontId="5" fillId="0" borderId="0" xfId="1" applyNumberFormat="1" applyFont="1" applyFill="1" applyBorder="1" applyAlignment="1">
      <alignment horizontal="center" vertical="center" wrapText="1"/>
    </xf>
    <xf numFmtId="168" fontId="5" fillId="0" borderId="0" xfId="1" applyNumberFormat="1" applyFont="1" applyFill="1" applyBorder="1" applyAlignment="1">
      <alignment horizontal="center" vertical="center" wrapText="1"/>
    </xf>
    <xf numFmtId="168" fontId="5" fillId="0" borderId="0" xfId="1" applyNumberFormat="1" applyFont="1" applyFill="1" applyBorder="1" applyAlignment="1" applyProtection="1">
      <alignment horizontal="center" vertical="center"/>
    </xf>
    <xf numFmtId="169" fontId="4" fillId="0" borderId="0" xfId="0" applyNumberFormat="1" applyFont="1" applyFill="1" applyBorder="1"/>
    <xf numFmtId="170" fontId="4" fillId="0" borderId="0" xfId="0" applyNumberFormat="1" applyFont="1" applyFill="1" applyBorder="1"/>
    <xf numFmtId="0" fontId="9" fillId="2" borderId="1" xfId="2" applyNumberFormat="1" applyFont="1" applyFill="1" applyBorder="1" applyAlignment="1" applyProtection="1">
      <alignment horizontal="center" vertical="center" wrapText="1"/>
    </xf>
    <xf numFmtId="1" fontId="9" fillId="2" borderId="1" xfId="2" applyNumberFormat="1" applyFont="1" applyFill="1" applyBorder="1" applyAlignment="1" applyProtection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167" fontId="9" fillId="2" borderId="1" xfId="1" applyNumberFormat="1" applyFont="1" applyFill="1" applyBorder="1" applyAlignment="1" applyProtection="1">
      <alignment horizontal="right" vertical="center" wrapText="1"/>
    </xf>
    <xf numFmtId="43" fontId="5" fillId="2" borderId="1" xfId="1" applyNumberFormat="1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/>
    <xf numFmtId="4" fontId="8" fillId="2" borderId="1" xfId="0" applyNumberFormat="1" applyFont="1" applyFill="1" applyBorder="1" applyAlignment="1"/>
    <xf numFmtId="4" fontId="8" fillId="2" borderId="1" xfId="0" applyNumberFormat="1" applyFont="1" applyFill="1" applyBorder="1" applyAlignment="1">
      <alignment horizontal="center" vertical="center"/>
    </xf>
    <xf numFmtId="167" fontId="5" fillId="2" borderId="1" xfId="1" applyNumberFormat="1" applyFont="1" applyFill="1" applyBorder="1" applyAlignment="1" applyProtection="1">
      <alignment horizontal="right" vertical="center" wrapText="1"/>
    </xf>
    <xf numFmtId="0" fontId="7" fillId="2" borderId="1" xfId="0" applyFont="1" applyFill="1" applyBorder="1"/>
    <xf numFmtId="0" fontId="7" fillId="0" borderId="0" xfId="0" applyFont="1" applyAlignment="1">
      <alignment horizontal="center" wrapText="1"/>
    </xf>
    <xf numFmtId="167" fontId="3" fillId="0" borderId="0" xfId="1" applyNumberFormat="1" applyFont="1" applyFill="1" applyBorder="1" applyAlignment="1" applyProtection="1">
      <alignment horizontal="right" vertical="center" wrapText="1"/>
    </xf>
    <xf numFmtId="0" fontId="5" fillId="2" borderId="7" xfId="2" applyNumberFormat="1" applyFont="1" applyFill="1" applyBorder="1" applyAlignment="1" applyProtection="1">
      <alignment horizontal="center" vertical="center" wrapText="1"/>
    </xf>
    <xf numFmtId="0" fontId="5" fillId="0" borderId="1" xfId="2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/>
    <xf numFmtId="0" fontId="8" fillId="0" borderId="0" xfId="0" applyFont="1"/>
    <xf numFmtId="0" fontId="8" fillId="0" borderId="0" xfId="0" applyFont="1" applyFill="1"/>
    <xf numFmtId="0" fontId="5" fillId="2" borderId="1" xfId="2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166" fontId="9" fillId="0" borderId="1" xfId="1" applyNumberFormat="1" applyFont="1" applyFill="1" applyBorder="1" applyAlignment="1" applyProtection="1">
      <alignment horizontal="right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 applyProtection="1">
      <alignment horizontal="center" vertical="center" wrapText="1"/>
    </xf>
    <xf numFmtId="0" fontId="5" fillId="2" borderId="6" xfId="2" applyNumberFormat="1" applyFont="1" applyFill="1" applyBorder="1" applyAlignment="1" applyProtection="1">
      <alignment horizontal="center" vertical="center" wrapText="1"/>
    </xf>
    <xf numFmtId="0" fontId="5" fillId="2" borderId="3" xfId="2" applyNumberFormat="1" applyFont="1" applyFill="1" applyBorder="1" applyAlignment="1" applyProtection="1">
      <alignment horizontal="center" vertical="center" wrapText="1"/>
    </xf>
    <xf numFmtId="0" fontId="10" fillId="0" borderId="1" xfId="2" applyNumberFormat="1" applyFont="1" applyFill="1" applyBorder="1" applyAlignment="1" applyProtection="1">
      <alignment horizontal="center" vertical="center" wrapText="1"/>
    </xf>
    <xf numFmtId="166" fontId="3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1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53"/>
  <sheetViews>
    <sheetView tabSelected="1" view="pageBreakPreview" zoomScale="90" zoomScaleNormal="89" zoomScaleSheetLayoutView="90" workbookViewId="0">
      <selection activeCell="AL9" sqref="AL9"/>
    </sheetView>
  </sheetViews>
  <sheetFormatPr defaultRowHeight="15" x14ac:dyDescent="0.25"/>
  <cols>
    <col min="1" max="1" width="4.140625" style="55" customWidth="1"/>
    <col min="2" max="2" width="20.140625" style="55" customWidth="1"/>
    <col min="3" max="3" width="10.28515625" style="42" customWidth="1"/>
    <col min="4" max="4" width="11.28515625" style="42" customWidth="1"/>
    <col min="5" max="5" width="11.28515625" style="42" hidden="1" customWidth="1"/>
    <col min="6" max="6" width="11.28515625" style="42" customWidth="1"/>
    <col min="7" max="7" width="9.7109375" style="42" customWidth="1"/>
    <col min="8" max="8" width="6" style="42" customWidth="1"/>
    <col min="9" max="9" width="13.28515625" style="42" customWidth="1"/>
    <col min="10" max="10" width="5.5703125" style="46" customWidth="1"/>
    <col min="11" max="11" width="16" style="47" customWidth="1"/>
    <col min="12" max="12" width="16.7109375" style="47" customWidth="1"/>
    <col min="13" max="13" width="15.28515625" style="47" customWidth="1"/>
    <col min="14" max="15" width="21.7109375" style="2" customWidth="1"/>
    <col min="16" max="16" width="20.85546875" style="2" customWidth="1"/>
    <col min="17" max="17" width="14.140625" style="2" customWidth="1"/>
    <col min="18" max="18" width="19.42578125" style="2" customWidth="1"/>
    <col min="19" max="19" width="20.28515625" style="2" customWidth="1"/>
    <col min="20" max="20" width="0.28515625" style="2" hidden="1" customWidth="1"/>
    <col min="21" max="21" width="14" style="2" hidden="1" customWidth="1"/>
    <col min="22" max="22" width="14.5703125" style="2" hidden="1" customWidth="1"/>
    <col min="23" max="23" width="13.140625" style="55" hidden="1" customWidth="1"/>
    <col min="24" max="24" width="16" style="55" hidden="1" customWidth="1"/>
    <col min="25" max="25" width="12.28515625" style="55" hidden="1" customWidth="1"/>
    <col min="26" max="26" width="11" style="55" hidden="1" customWidth="1"/>
    <col min="27" max="27" width="12.28515625" style="55" hidden="1" customWidth="1"/>
    <col min="28" max="28" width="12.140625" style="55" hidden="1" customWidth="1"/>
    <col min="29" max="29" width="5.7109375" style="55" hidden="1" customWidth="1"/>
    <col min="30" max="30" width="13.5703125" style="55" hidden="1" customWidth="1"/>
    <col min="31" max="31" width="12.85546875" style="55" hidden="1" customWidth="1"/>
    <col min="32" max="32" width="17.7109375" style="55" hidden="1" customWidth="1"/>
    <col min="33" max="33" width="13.140625" style="55" hidden="1" customWidth="1"/>
    <col min="34" max="34" width="15.5703125" style="55" hidden="1" customWidth="1"/>
    <col min="35" max="35" width="18.140625" style="55" hidden="1" customWidth="1"/>
    <col min="36" max="36" width="19.28515625" style="52" hidden="1" customWidth="1"/>
    <col min="37" max="37" width="16.85546875" style="52" customWidth="1"/>
    <col min="38" max="38" width="24.140625" style="52" customWidth="1"/>
    <col min="39" max="39" width="25.85546875" style="52" customWidth="1"/>
    <col min="40" max="40" width="22.85546875" style="55" customWidth="1"/>
    <col min="41" max="41" width="17.140625" style="55" customWidth="1"/>
    <col min="42" max="42" width="16" style="55" customWidth="1"/>
    <col min="43" max="43" width="17.5703125" style="55" customWidth="1"/>
    <col min="44" max="44" width="0.140625" style="52" hidden="1" customWidth="1"/>
    <col min="45" max="45" width="17.140625" style="52" customWidth="1"/>
    <col min="46" max="46" width="24.85546875" style="55" customWidth="1"/>
    <col min="47" max="47" width="19.7109375" style="55" customWidth="1"/>
    <col min="48" max="48" width="14.5703125" style="55" customWidth="1"/>
    <col min="49" max="49" width="18.28515625" style="55" customWidth="1"/>
    <col min="50" max="50" width="17.28515625" style="55" customWidth="1"/>
    <col min="51" max="53" width="9.140625" style="55"/>
    <col min="54" max="16384" width="9.140625" style="13"/>
  </cols>
  <sheetData>
    <row r="1" spans="1:53" x14ac:dyDescent="0.25"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5"/>
      <c r="O1" s="55"/>
      <c r="P1" s="55"/>
      <c r="Q1" s="55"/>
      <c r="R1" s="55"/>
      <c r="S1" s="56" t="s">
        <v>47</v>
      </c>
      <c r="T1" s="55"/>
      <c r="U1" s="55"/>
      <c r="V1" s="55"/>
      <c r="AX1" s="56"/>
    </row>
    <row r="2" spans="1:53" ht="181.5" customHeight="1" x14ac:dyDescent="0.25">
      <c r="A2" s="110" t="s">
        <v>78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10" t="s">
        <v>78</v>
      </c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</row>
    <row r="3" spans="1:53" ht="15.75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</row>
    <row r="4" spans="1:53" s="105" customFormat="1" ht="29.25" customHeight="1" x14ac:dyDescent="0.3">
      <c r="A4" s="111" t="s">
        <v>0</v>
      </c>
      <c r="B4" s="111"/>
      <c r="C4" s="113" t="s">
        <v>48</v>
      </c>
      <c r="D4" s="114"/>
      <c r="E4" s="114"/>
      <c r="F4" s="114"/>
      <c r="G4" s="114"/>
      <c r="H4" s="114"/>
      <c r="I4" s="114"/>
      <c r="J4" s="114"/>
      <c r="K4" s="115"/>
      <c r="L4" s="100"/>
      <c r="M4" s="100"/>
      <c r="N4" s="116" t="s">
        <v>49</v>
      </c>
      <c r="O4" s="116"/>
      <c r="P4" s="116"/>
      <c r="Q4" s="116"/>
      <c r="R4" s="116"/>
      <c r="S4" s="116"/>
      <c r="T4" s="101"/>
      <c r="U4" s="117" t="s">
        <v>30</v>
      </c>
      <c r="V4" s="117" t="s">
        <v>31</v>
      </c>
      <c r="W4" s="118" t="s">
        <v>1</v>
      </c>
      <c r="X4" s="119"/>
      <c r="Y4" s="120" t="s">
        <v>4</v>
      </c>
      <c r="Z4" s="121" t="s">
        <v>5</v>
      </c>
      <c r="AA4" s="121"/>
      <c r="AB4" s="121" t="s">
        <v>8</v>
      </c>
      <c r="AC4" s="121"/>
      <c r="AD4" s="121"/>
      <c r="AE4" s="121"/>
      <c r="AF4" s="120" t="s">
        <v>28</v>
      </c>
      <c r="AG4" s="120" t="s">
        <v>29</v>
      </c>
      <c r="AH4" s="102"/>
      <c r="AI4" s="103"/>
      <c r="AJ4" s="103"/>
      <c r="AK4" s="103"/>
      <c r="AL4" s="103"/>
      <c r="AM4" s="122" t="s">
        <v>44</v>
      </c>
      <c r="AN4" s="122"/>
      <c r="AO4" s="122"/>
      <c r="AP4" s="122"/>
      <c r="AQ4" s="122"/>
      <c r="AR4" s="103"/>
      <c r="AS4" s="103"/>
      <c r="AT4" s="122" t="s">
        <v>50</v>
      </c>
      <c r="AU4" s="122"/>
      <c r="AV4" s="122"/>
      <c r="AW4" s="122"/>
      <c r="AX4" s="122"/>
      <c r="AY4" s="104"/>
      <c r="AZ4" s="104"/>
      <c r="BA4" s="104"/>
    </row>
    <row r="5" spans="1:53" s="105" customFormat="1" ht="129.75" customHeight="1" x14ac:dyDescent="0.2">
      <c r="A5" s="112"/>
      <c r="B5" s="112"/>
      <c r="C5" s="106" t="s">
        <v>51</v>
      </c>
      <c r="D5" s="106" t="s">
        <v>52</v>
      </c>
      <c r="E5" s="106" t="s">
        <v>53</v>
      </c>
      <c r="F5" s="106" t="s">
        <v>54</v>
      </c>
      <c r="G5" s="106" t="s">
        <v>55</v>
      </c>
      <c r="H5" s="106" t="s">
        <v>56</v>
      </c>
      <c r="I5" s="37" t="s">
        <v>77</v>
      </c>
      <c r="J5" s="39" t="s">
        <v>32</v>
      </c>
      <c r="K5" s="39" t="s">
        <v>57</v>
      </c>
      <c r="L5" s="37" t="s">
        <v>58</v>
      </c>
      <c r="M5" s="37" t="s">
        <v>59</v>
      </c>
      <c r="N5" s="4" t="s">
        <v>60</v>
      </c>
      <c r="O5" s="4" t="s">
        <v>61</v>
      </c>
      <c r="P5" s="4" t="s">
        <v>36</v>
      </c>
      <c r="Q5" s="4" t="s">
        <v>37</v>
      </c>
      <c r="R5" s="4" t="s">
        <v>38</v>
      </c>
      <c r="S5" s="4" t="s">
        <v>39</v>
      </c>
      <c r="T5" s="4" t="s">
        <v>34</v>
      </c>
      <c r="U5" s="117"/>
      <c r="V5" s="117"/>
      <c r="W5" s="107" t="s">
        <v>2</v>
      </c>
      <c r="X5" s="107" t="s">
        <v>3</v>
      </c>
      <c r="Y5" s="120"/>
      <c r="Z5" s="107" t="s">
        <v>6</v>
      </c>
      <c r="AA5" s="107" t="s">
        <v>7</v>
      </c>
      <c r="AB5" s="107" t="s">
        <v>11</v>
      </c>
      <c r="AC5" s="107" t="s">
        <v>9</v>
      </c>
      <c r="AD5" s="107" t="s">
        <v>10</v>
      </c>
      <c r="AE5" s="107" t="s">
        <v>12</v>
      </c>
      <c r="AF5" s="120"/>
      <c r="AG5" s="120"/>
      <c r="AH5" s="102" t="s">
        <v>35</v>
      </c>
      <c r="AI5" s="4" t="s">
        <v>33</v>
      </c>
      <c r="AJ5" s="4" t="s">
        <v>40</v>
      </c>
      <c r="AK5" s="4"/>
      <c r="AL5" s="4" t="s">
        <v>62</v>
      </c>
      <c r="AM5" s="108" t="s">
        <v>45</v>
      </c>
      <c r="AN5" s="4" t="s">
        <v>63</v>
      </c>
      <c r="AO5" s="4" t="s">
        <v>64</v>
      </c>
      <c r="AP5" s="4" t="s">
        <v>65</v>
      </c>
      <c r="AQ5" s="4" t="s">
        <v>66</v>
      </c>
      <c r="AR5" s="4"/>
      <c r="AS5" s="4"/>
      <c r="AT5" s="108" t="s">
        <v>67</v>
      </c>
      <c r="AU5" s="4" t="s">
        <v>68</v>
      </c>
      <c r="AV5" s="4" t="s">
        <v>69</v>
      </c>
      <c r="AW5" s="4" t="s">
        <v>70</v>
      </c>
      <c r="AX5" s="4" t="s">
        <v>71</v>
      </c>
      <c r="AY5" s="104"/>
      <c r="AZ5" s="104"/>
      <c r="BA5" s="104"/>
    </row>
    <row r="6" spans="1:53" s="55" customFormat="1" ht="36.75" customHeight="1" x14ac:dyDescent="0.25">
      <c r="A6" s="22">
        <v>1</v>
      </c>
      <c r="B6" s="23" t="s">
        <v>15</v>
      </c>
      <c r="C6" s="21">
        <v>12</v>
      </c>
      <c r="D6" s="21"/>
      <c r="E6" s="24">
        <v>4</v>
      </c>
      <c r="F6" s="24">
        <v>8</v>
      </c>
      <c r="G6" s="24">
        <v>7</v>
      </c>
      <c r="H6" s="24">
        <v>2</v>
      </c>
      <c r="I6" s="25">
        <v>56060.61</v>
      </c>
      <c r="J6" s="26">
        <v>33</v>
      </c>
      <c r="K6" s="27">
        <f t="shared" ref="K6:K22" si="0">(C6+D6)*J6*I6</f>
        <v>22200001.559999999</v>
      </c>
      <c r="L6" s="25">
        <v>56060.61</v>
      </c>
      <c r="M6" s="25">
        <v>56060.61</v>
      </c>
      <c r="N6" s="28">
        <v>14652701.949999999</v>
      </c>
      <c r="O6" s="28">
        <v>7547299.6100000003</v>
      </c>
      <c r="P6" s="27">
        <f t="shared" ref="P6:P23" si="1">SUM(N6-Q6)</f>
        <v>14652701.949999999</v>
      </c>
      <c r="Q6" s="27">
        <f>R6+S6</f>
        <v>0</v>
      </c>
      <c r="R6" s="27">
        <v>0</v>
      </c>
      <c r="S6" s="27">
        <v>0</v>
      </c>
      <c r="T6" s="28">
        <v>45454.54</v>
      </c>
      <c r="U6" s="28"/>
      <c r="V6" s="28"/>
      <c r="W6" s="29"/>
      <c r="X6" s="29"/>
      <c r="Y6" s="30"/>
      <c r="Z6" s="30"/>
      <c r="AA6" s="30"/>
      <c r="AB6" s="31"/>
      <c r="AC6" s="32"/>
      <c r="AD6" s="31"/>
      <c r="AE6" s="31"/>
      <c r="AF6" s="51"/>
      <c r="AG6" s="51"/>
      <c r="AH6" s="28">
        <v>91564010.010000005</v>
      </c>
      <c r="AI6" s="28" t="e">
        <f>#REF!*J6*T6</f>
        <v>#REF!</v>
      </c>
      <c r="AJ6" s="28">
        <f>SUM(AM6/30.4347682062852)</f>
        <v>425500.23125609499</v>
      </c>
      <c r="AK6" s="23" t="s">
        <v>15</v>
      </c>
      <c r="AL6" s="28">
        <f t="shared" ref="AL6:AL23" si="2">AN6+AO6</f>
        <v>12950000.91</v>
      </c>
      <c r="AM6" s="28">
        <f t="shared" ref="AM6:AM23" si="3">AN6+AQ6</f>
        <v>12950000.91</v>
      </c>
      <c r="AN6" s="27">
        <v>12950000.91</v>
      </c>
      <c r="AO6" s="27">
        <f>AP6+AQ6</f>
        <v>0</v>
      </c>
      <c r="AP6" s="28"/>
      <c r="AQ6" s="28"/>
      <c r="AR6" s="28">
        <f>SUM(AT6/47.4367818746748)</f>
        <v>77998.55120389878</v>
      </c>
      <c r="AS6" s="23" t="s">
        <v>15</v>
      </c>
      <c r="AT6" s="28">
        <v>3700000.26</v>
      </c>
      <c r="AU6" s="28"/>
      <c r="AV6" s="28"/>
      <c r="AW6" s="28"/>
      <c r="AX6" s="28"/>
      <c r="AY6" s="52"/>
      <c r="AZ6" s="52"/>
      <c r="BA6" s="52"/>
    </row>
    <row r="7" spans="1:53" s="55" customFormat="1" ht="36.75" customHeight="1" x14ac:dyDescent="0.25">
      <c r="A7" s="22">
        <v>2</v>
      </c>
      <c r="B7" s="23" t="s">
        <v>16</v>
      </c>
      <c r="C7" s="21">
        <v>11</v>
      </c>
      <c r="D7" s="21"/>
      <c r="E7" s="24">
        <v>10</v>
      </c>
      <c r="F7" s="24">
        <v>7</v>
      </c>
      <c r="G7" s="24">
        <v>18</v>
      </c>
      <c r="H7" s="24">
        <v>20</v>
      </c>
      <c r="I7" s="28">
        <v>105524.84</v>
      </c>
      <c r="J7" s="26">
        <v>33</v>
      </c>
      <c r="K7" s="27">
        <f t="shared" si="0"/>
        <v>38305516.920000002</v>
      </c>
      <c r="L7" s="28">
        <v>105524.84</v>
      </c>
      <c r="M7" s="28">
        <v>105524.84</v>
      </c>
      <c r="N7" s="28">
        <v>25282850.579999998</v>
      </c>
      <c r="O7" s="28">
        <v>13022666.34</v>
      </c>
      <c r="P7" s="27">
        <f t="shared" si="1"/>
        <v>25282850.579999998</v>
      </c>
      <c r="Q7" s="27">
        <f t="shared" ref="Q7:Q23" si="4">R7+S7</f>
        <v>0</v>
      </c>
      <c r="R7" s="27">
        <v>0</v>
      </c>
      <c r="S7" s="27">
        <v>0</v>
      </c>
      <c r="T7" s="28">
        <v>113703.35</v>
      </c>
      <c r="U7" s="28"/>
      <c r="V7" s="28"/>
      <c r="W7" s="29"/>
      <c r="X7" s="29"/>
      <c r="Y7" s="30"/>
      <c r="Z7" s="30"/>
      <c r="AA7" s="30"/>
      <c r="AB7" s="31"/>
      <c r="AC7" s="32"/>
      <c r="AD7" s="31"/>
      <c r="AE7" s="31"/>
      <c r="AF7" s="51"/>
      <c r="AG7" s="51"/>
      <c r="AH7" s="28">
        <v>75535983.019999996</v>
      </c>
      <c r="AI7" s="28" t="e">
        <f>#REF!*J7*T7</f>
        <v>#REF!</v>
      </c>
      <c r="AJ7" s="28">
        <f t="shared" ref="AJ7:AJ23" si="5">SUM(AM7/30.4347682062852)</f>
        <v>2059544.3518789592</v>
      </c>
      <c r="AK7" s="23" t="s">
        <v>16</v>
      </c>
      <c r="AL7" s="28">
        <f t="shared" si="2"/>
        <v>62681754.960000001</v>
      </c>
      <c r="AM7" s="28">
        <f t="shared" si="3"/>
        <v>62681754.960000001</v>
      </c>
      <c r="AN7" s="27">
        <v>62681754.960000001</v>
      </c>
      <c r="AO7" s="27">
        <f t="shared" ref="AO7:AO23" si="6">AP7+AQ7</f>
        <v>0</v>
      </c>
      <c r="AP7" s="28"/>
      <c r="AQ7" s="28"/>
      <c r="AR7" s="28">
        <f t="shared" ref="AR7:AR23" si="7">SUM(AT7/47.4367818746748)</f>
        <v>1468193.9129851114</v>
      </c>
      <c r="AS7" s="23" t="s">
        <v>16</v>
      </c>
      <c r="AT7" s="28">
        <v>69646394.400000006</v>
      </c>
      <c r="AU7" s="28"/>
      <c r="AV7" s="28"/>
      <c r="AW7" s="28"/>
      <c r="AX7" s="28"/>
      <c r="AY7" s="52"/>
      <c r="AZ7" s="52"/>
      <c r="BA7" s="52"/>
    </row>
    <row r="8" spans="1:53" s="52" customFormat="1" ht="36.75" customHeight="1" x14ac:dyDescent="0.25">
      <c r="A8" s="22">
        <v>3</v>
      </c>
      <c r="B8" s="23" t="s">
        <v>13</v>
      </c>
      <c r="C8" s="21">
        <v>13</v>
      </c>
      <c r="D8" s="21"/>
      <c r="E8" s="24">
        <v>16</v>
      </c>
      <c r="F8" s="24">
        <v>9</v>
      </c>
      <c r="G8" s="24">
        <v>28</v>
      </c>
      <c r="H8" s="24">
        <v>27</v>
      </c>
      <c r="I8" s="33">
        <v>98191.97</v>
      </c>
      <c r="J8" s="26">
        <v>33</v>
      </c>
      <c r="K8" s="27">
        <f t="shared" si="0"/>
        <v>42124355.130000003</v>
      </c>
      <c r="L8" s="33">
        <v>98191.97</v>
      </c>
      <c r="M8" s="33">
        <v>98191.97</v>
      </c>
      <c r="N8" s="28">
        <v>27803404.370000001</v>
      </c>
      <c r="O8" s="28">
        <v>14320950.76</v>
      </c>
      <c r="P8" s="27">
        <f t="shared" si="1"/>
        <v>27803404.370000001</v>
      </c>
      <c r="Q8" s="27">
        <f t="shared" si="4"/>
        <v>0</v>
      </c>
      <c r="R8" s="27">
        <v>0</v>
      </c>
      <c r="S8" s="27">
        <v>0</v>
      </c>
      <c r="T8" s="28">
        <v>96254.21</v>
      </c>
      <c r="U8" s="28"/>
      <c r="V8" s="28"/>
      <c r="W8" s="29"/>
      <c r="X8" s="29"/>
      <c r="Y8" s="30"/>
      <c r="Z8" s="30"/>
      <c r="AA8" s="30"/>
      <c r="AB8" s="31"/>
      <c r="AC8" s="32"/>
      <c r="AD8" s="31"/>
      <c r="AE8" s="31"/>
      <c r="AF8" s="51"/>
      <c r="AG8" s="51"/>
      <c r="AH8" s="28">
        <v>109498568.05</v>
      </c>
      <c r="AI8" s="28" t="e">
        <f>#REF!*J8*T8</f>
        <v>#REF!</v>
      </c>
      <c r="AJ8" s="28">
        <f t="shared" si="5"/>
        <v>2981109.6199268289</v>
      </c>
      <c r="AK8" s="23" t="s">
        <v>13</v>
      </c>
      <c r="AL8" s="28">
        <f t="shared" si="2"/>
        <v>90729380.280000001</v>
      </c>
      <c r="AM8" s="28">
        <f t="shared" si="3"/>
        <v>90729380.280000001</v>
      </c>
      <c r="AN8" s="27">
        <v>90729380.280000001</v>
      </c>
      <c r="AO8" s="27">
        <f t="shared" si="6"/>
        <v>0</v>
      </c>
      <c r="AP8" s="28"/>
      <c r="AQ8" s="28"/>
      <c r="AR8" s="28">
        <f t="shared" si="7"/>
        <v>1844308.1889732378</v>
      </c>
      <c r="AS8" s="23" t="s">
        <v>13</v>
      </c>
      <c r="AT8" s="28">
        <v>87488045.269999996</v>
      </c>
      <c r="AU8" s="28"/>
      <c r="AV8" s="28"/>
      <c r="AW8" s="28"/>
      <c r="AX8" s="28"/>
    </row>
    <row r="9" spans="1:53" s="52" customFormat="1" ht="36.75" customHeight="1" x14ac:dyDescent="0.25">
      <c r="A9" s="22">
        <v>4</v>
      </c>
      <c r="B9" s="23" t="s">
        <v>14</v>
      </c>
      <c r="C9" s="21">
        <v>39</v>
      </c>
      <c r="D9" s="21">
        <v>4</v>
      </c>
      <c r="E9" s="24">
        <v>31</v>
      </c>
      <c r="F9" s="24">
        <v>28</v>
      </c>
      <c r="G9" s="24">
        <v>55</v>
      </c>
      <c r="H9" s="24">
        <v>86</v>
      </c>
      <c r="I9" s="34">
        <v>177574.15</v>
      </c>
      <c r="J9" s="26">
        <v>33</v>
      </c>
      <c r="K9" s="27">
        <f t="shared" si="0"/>
        <v>251977718.84999999</v>
      </c>
      <c r="L9" s="34">
        <v>177574.15</v>
      </c>
      <c r="M9" s="34">
        <v>177574.15</v>
      </c>
      <c r="N9" s="28">
        <v>166313250.06999999</v>
      </c>
      <c r="O9" s="28">
        <v>85664468.780000001</v>
      </c>
      <c r="P9" s="27">
        <f t="shared" si="1"/>
        <v>158893077.34</v>
      </c>
      <c r="Q9" s="27">
        <f t="shared" si="4"/>
        <v>7420172.7300000004</v>
      </c>
      <c r="R9" s="27">
        <v>3190663.64</v>
      </c>
      <c r="S9" s="27">
        <v>4229509.09</v>
      </c>
      <c r="T9" s="28">
        <v>181986.32</v>
      </c>
      <c r="U9" s="28"/>
      <c r="V9" s="28"/>
      <c r="W9" s="29"/>
      <c r="X9" s="29"/>
      <c r="Y9" s="30"/>
      <c r="Z9" s="30"/>
      <c r="AA9" s="30"/>
      <c r="AB9" s="31"/>
      <c r="AC9" s="32"/>
      <c r="AD9" s="31"/>
      <c r="AE9" s="31"/>
      <c r="AF9" s="51"/>
      <c r="AG9" s="51"/>
      <c r="AH9" s="28">
        <v>185269908.34999999</v>
      </c>
      <c r="AI9" s="28" t="e">
        <f>#REF!*J9*T9</f>
        <v>#REF!</v>
      </c>
      <c r="AJ9" s="28">
        <f t="shared" si="5"/>
        <v>10735838.938516151</v>
      </c>
      <c r="AK9" s="23" t="s">
        <v>14</v>
      </c>
      <c r="AL9" s="28">
        <f t="shared" si="2"/>
        <v>329903121.15625</v>
      </c>
      <c r="AM9" s="28">
        <f t="shared" si="3"/>
        <v>326742769.59375</v>
      </c>
      <c r="AN9" s="27">
        <v>322002242.25</v>
      </c>
      <c r="AO9" s="27">
        <f t="shared" si="6"/>
        <v>7900878.90625</v>
      </c>
      <c r="AP9" s="28">
        <v>3160351.5625</v>
      </c>
      <c r="AQ9" s="28">
        <v>4740527.34375</v>
      </c>
      <c r="AR9" s="28">
        <f t="shared" si="7"/>
        <v>10616813.889916781</v>
      </c>
      <c r="AS9" s="23" t="s">
        <v>14</v>
      </c>
      <c r="AT9" s="28">
        <v>503627484.69999999</v>
      </c>
      <c r="AU9" s="28"/>
      <c r="AV9" s="28"/>
      <c r="AW9" s="28"/>
      <c r="AX9" s="28"/>
    </row>
    <row r="10" spans="1:53" s="52" customFormat="1" ht="24.75" customHeight="1" x14ac:dyDescent="0.25">
      <c r="A10" s="22">
        <v>5</v>
      </c>
      <c r="B10" s="23" t="s">
        <v>72</v>
      </c>
      <c r="C10" s="21">
        <v>29</v>
      </c>
      <c r="D10" s="21">
        <v>28</v>
      </c>
      <c r="E10" s="24">
        <v>13</v>
      </c>
      <c r="F10" s="24">
        <v>38</v>
      </c>
      <c r="G10" s="24">
        <v>23</v>
      </c>
      <c r="H10" s="24">
        <v>9</v>
      </c>
      <c r="I10" s="33">
        <v>135507.61350877193</v>
      </c>
      <c r="J10" s="26">
        <v>33</v>
      </c>
      <c r="K10" s="27">
        <f t="shared" si="0"/>
        <v>254889821.00999999</v>
      </c>
      <c r="L10" s="33">
        <v>135507.61350877193</v>
      </c>
      <c r="M10" s="33">
        <v>135507.61350877193</v>
      </c>
      <c r="N10" s="28">
        <v>168235238.99000001</v>
      </c>
      <c r="O10" s="28">
        <v>86654582.019999996</v>
      </c>
      <c r="P10" s="27">
        <f>SUM(N10-Q10)</f>
        <v>168235238.99000001</v>
      </c>
      <c r="Q10" s="27">
        <f t="shared" si="4"/>
        <v>0</v>
      </c>
      <c r="R10" s="27">
        <v>0</v>
      </c>
      <c r="S10" s="27">
        <v>0</v>
      </c>
      <c r="T10" s="28">
        <v>123862.94</v>
      </c>
      <c r="U10" s="28"/>
      <c r="V10" s="28"/>
      <c r="W10" s="29"/>
      <c r="X10" s="29"/>
      <c r="Y10" s="30"/>
      <c r="Z10" s="30"/>
      <c r="AA10" s="30"/>
      <c r="AB10" s="31"/>
      <c r="AC10" s="32"/>
      <c r="AD10" s="31"/>
      <c r="AE10" s="31"/>
      <c r="AF10" s="51"/>
      <c r="AG10" s="51"/>
      <c r="AH10" s="28">
        <v>126776251.06999999</v>
      </c>
      <c r="AI10" s="28" t="e">
        <f>#REF!*J10*T10</f>
        <v>#REF!</v>
      </c>
      <c r="AJ10" s="28">
        <f t="shared" si="5"/>
        <v>3376184.8315565619</v>
      </c>
      <c r="AK10" s="23" t="s">
        <v>72</v>
      </c>
      <c r="AL10" s="28">
        <f t="shared" si="2"/>
        <v>102753402.77</v>
      </c>
      <c r="AM10" s="28">
        <f t="shared" si="3"/>
        <v>102753402.77</v>
      </c>
      <c r="AN10" s="27">
        <v>102753402.77</v>
      </c>
      <c r="AO10" s="27">
        <f t="shared" si="6"/>
        <v>0</v>
      </c>
      <c r="AP10" s="28"/>
      <c r="AQ10" s="28"/>
      <c r="AR10" s="28">
        <f t="shared" si="7"/>
        <v>848408.31480362522</v>
      </c>
      <c r="AS10" s="23" t="s">
        <v>72</v>
      </c>
      <c r="AT10" s="28">
        <v>40245760.170000002</v>
      </c>
      <c r="AU10" s="28"/>
      <c r="AV10" s="28"/>
      <c r="AW10" s="28"/>
      <c r="AX10" s="28"/>
    </row>
    <row r="11" spans="1:53" s="52" customFormat="1" ht="36.75" customHeight="1" x14ac:dyDescent="0.25">
      <c r="A11" s="22">
        <v>6</v>
      </c>
      <c r="B11" s="23" t="s">
        <v>76</v>
      </c>
      <c r="C11" s="21">
        <v>40</v>
      </c>
      <c r="D11" s="21">
        <v>11</v>
      </c>
      <c r="E11" s="24">
        <v>44</v>
      </c>
      <c r="F11" s="24">
        <v>34</v>
      </c>
      <c r="G11" s="24">
        <v>78</v>
      </c>
      <c r="H11" s="24">
        <v>43</v>
      </c>
      <c r="I11" s="28">
        <v>123229.82705882353</v>
      </c>
      <c r="J11" s="26">
        <v>33</v>
      </c>
      <c r="K11" s="27">
        <f t="shared" si="0"/>
        <v>207395798.94</v>
      </c>
      <c r="L11" s="28">
        <v>123229.82705882353</v>
      </c>
      <c r="M11" s="28">
        <v>123229.82705882353</v>
      </c>
      <c r="N11" s="28">
        <v>136887775.36000001</v>
      </c>
      <c r="O11" s="28">
        <v>70508023.579999998</v>
      </c>
      <c r="P11" s="27">
        <f t="shared" si="1"/>
        <v>127184472.57000002</v>
      </c>
      <c r="Q11" s="27">
        <f t="shared" si="4"/>
        <v>9703302.7899999991</v>
      </c>
      <c r="R11" s="27">
        <v>4172406.29</v>
      </c>
      <c r="S11" s="27">
        <v>5530896.5</v>
      </c>
      <c r="T11" s="28">
        <v>126500.64</v>
      </c>
      <c r="U11" s="28"/>
      <c r="V11" s="28"/>
      <c r="W11" s="29"/>
      <c r="X11" s="29"/>
      <c r="Y11" s="30"/>
      <c r="Z11" s="30"/>
      <c r="AA11" s="30"/>
      <c r="AB11" s="31"/>
      <c r="AC11" s="32"/>
      <c r="AD11" s="31"/>
      <c r="AE11" s="31"/>
      <c r="AF11" s="51"/>
      <c r="AG11" s="51"/>
      <c r="AH11" s="28">
        <v>200433712.09999999</v>
      </c>
      <c r="AI11" s="28" t="e">
        <f>#REF!*J11*T11</f>
        <v>#REF!</v>
      </c>
      <c r="AJ11" s="28">
        <f t="shared" si="5"/>
        <v>10689670.550548609</v>
      </c>
      <c r="AK11" s="23" t="s">
        <v>46</v>
      </c>
      <c r="AL11" s="28">
        <f t="shared" si="2"/>
        <v>329819598.53250003</v>
      </c>
      <c r="AM11" s="28">
        <f t="shared" si="3"/>
        <v>325337645.40750003</v>
      </c>
      <c r="AN11" s="27">
        <v>318614715.72000003</v>
      </c>
      <c r="AO11" s="27">
        <f t="shared" si="6"/>
        <v>11204882.8125</v>
      </c>
      <c r="AP11" s="28">
        <v>4481953.125</v>
      </c>
      <c r="AQ11" s="28">
        <v>6722929.6875</v>
      </c>
      <c r="AR11" s="28">
        <f t="shared" si="7"/>
        <v>3686209.0426364695</v>
      </c>
      <c r="AS11" s="23" t="s">
        <v>73</v>
      </c>
      <c r="AT11" s="28">
        <v>174861894.30000001</v>
      </c>
      <c r="AU11" s="28"/>
      <c r="AV11" s="28"/>
      <c r="AW11" s="28"/>
      <c r="AX11" s="28"/>
    </row>
    <row r="12" spans="1:53" s="52" customFormat="1" ht="36.75" customHeight="1" x14ac:dyDescent="0.25">
      <c r="A12" s="22">
        <v>7</v>
      </c>
      <c r="B12" s="23" t="s">
        <v>17</v>
      </c>
      <c r="C12" s="21">
        <v>11</v>
      </c>
      <c r="D12" s="21">
        <v>1</v>
      </c>
      <c r="E12" s="24">
        <v>11</v>
      </c>
      <c r="F12" s="24">
        <v>8</v>
      </c>
      <c r="G12" s="24">
        <v>19</v>
      </c>
      <c r="H12" s="24">
        <v>20</v>
      </c>
      <c r="I12" s="28">
        <v>117790.42083333332</v>
      </c>
      <c r="J12" s="26">
        <v>33</v>
      </c>
      <c r="K12" s="27">
        <f t="shared" si="0"/>
        <v>46645006.649999999</v>
      </c>
      <c r="L12" s="28">
        <v>117790.42083333332</v>
      </c>
      <c r="M12" s="28">
        <v>117790.42083333332</v>
      </c>
      <c r="N12" s="28">
        <v>30787177.100000001</v>
      </c>
      <c r="O12" s="28">
        <v>15857829.550000001</v>
      </c>
      <c r="P12" s="27">
        <f t="shared" si="1"/>
        <v>30787177.100000001</v>
      </c>
      <c r="Q12" s="27">
        <f t="shared" si="4"/>
        <v>0</v>
      </c>
      <c r="R12" s="27">
        <v>0</v>
      </c>
      <c r="S12" s="27">
        <v>0</v>
      </c>
      <c r="T12" s="28">
        <v>102585.18</v>
      </c>
      <c r="U12" s="28"/>
      <c r="V12" s="28"/>
      <c r="W12" s="29"/>
      <c r="X12" s="29"/>
      <c r="Y12" s="30"/>
      <c r="Z12" s="30"/>
      <c r="AA12" s="30"/>
      <c r="AB12" s="31"/>
      <c r="AC12" s="32"/>
      <c r="AD12" s="31"/>
      <c r="AE12" s="31"/>
      <c r="AF12" s="51"/>
      <c r="AG12" s="51"/>
      <c r="AH12" s="28">
        <v>50494109.810000002</v>
      </c>
      <c r="AI12" s="28" t="e">
        <f>#REF!*J12*T12</f>
        <v>#REF!</v>
      </c>
      <c r="AJ12" s="28">
        <f t="shared" si="5"/>
        <v>2426690.7281635795</v>
      </c>
      <c r="AK12" s="23" t="s">
        <v>17</v>
      </c>
      <c r="AL12" s="28">
        <f t="shared" si="2"/>
        <v>73855769.819999993</v>
      </c>
      <c r="AM12" s="28">
        <f t="shared" si="3"/>
        <v>73855769.819999993</v>
      </c>
      <c r="AN12" s="27">
        <v>73855769.819999993</v>
      </c>
      <c r="AO12" s="27">
        <f t="shared" si="6"/>
        <v>0</v>
      </c>
      <c r="AP12" s="28"/>
      <c r="AQ12" s="28"/>
      <c r="AR12" s="28">
        <f t="shared" si="7"/>
        <v>1638848.044232616</v>
      </c>
      <c r="AS12" s="23" t="s">
        <v>17</v>
      </c>
      <c r="AT12" s="28">
        <v>77741677.200000003</v>
      </c>
      <c r="AU12" s="28"/>
      <c r="AV12" s="28"/>
      <c r="AW12" s="28"/>
      <c r="AX12" s="28"/>
    </row>
    <row r="13" spans="1:53" s="52" customFormat="1" ht="36.75" customHeight="1" x14ac:dyDescent="0.25">
      <c r="A13" s="22">
        <v>8</v>
      </c>
      <c r="B13" s="23" t="s">
        <v>18</v>
      </c>
      <c r="C13" s="21">
        <v>16</v>
      </c>
      <c r="D13" s="21"/>
      <c r="E13" s="24">
        <v>13</v>
      </c>
      <c r="F13" s="24">
        <v>11</v>
      </c>
      <c r="G13" s="24">
        <v>23</v>
      </c>
      <c r="H13" s="24">
        <v>16</v>
      </c>
      <c r="I13" s="28">
        <v>84370</v>
      </c>
      <c r="J13" s="26">
        <v>33</v>
      </c>
      <c r="K13" s="27">
        <f t="shared" si="0"/>
        <v>44547360</v>
      </c>
      <c r="L13" s="28">
        <v>84370</v>
      </c>
      <c r="M13" s="28">
        <v>84370</v>
      </c>
      <c r="N13" s="28">
        <v>29402664.079999998</v>
      </c>
      <c r="O13" s="28">
        <v>15144695.92</v>
      </c>
      <c r="P13" s="27">
        <f t="shared" si="1"/>
        <v>26358490.649999999</v>
      </c>
      <c r="Q13" s="27">
        <f t="shared" si="4"/>
        <v>3044173.4299999997</v>
      </c>
      <c r="R13" s="27">
        <v>1308990.21</v>
      </c>
      <c r="S13" s="27">
        <v>1735183.22</v>
      </c>
      <c r="T13" s="28">
        <v>74785</v>
      </c>
      <c r="U13" s="28"/>
      <c r="V13" s="28"/>
      <c r="W13" s="29"/>
      <c r="X13" s="29"/>
      <c r="Y13" s="30"/>
      <c r="Z13" s="30"/>
      <c r="AA13" s="30"/>
      <c r="AB13" s="31"/>
      <c r="AC13" s="32"/>
      <c r="AD13" s="31"/>
      <c r="AE13" s="31"/>
      <c r="AF13" s="51"/>
      <c r="AG13" s="51"/>
      <c r="AH13" s="28">
        <v>99450857.379999995</v>
      </c>
      <c r="AI13" s="28" t="e">
        <f>#REF!*J13*T13</f>
        <v>#REF!</v>
      </c>
      <c r="AJ13" s="28">
        <f t="shared" si="5"/>
        <v>2169348.9464498437</v>
      </c>
      <c r="AK13" s="23" t="s">
        <v>18</v>
      </c>
      <c r="AL13" s="28">
        <f t="shared" si="2"/>
        <v>67345233.90625</v>
      </c>
      <c r="AM13" s="28">
        <f t="shared" si="3"/>
        <v>66023632.34375</v>
      </c>
      <c r="AN13" s="27">
        <v>64041230</v>
      </c>
      <c r="AO13" s="27">
        <f t="shared" si="6"/>
        <v>3304003.90625</v>
      </c>
      <c r="AP13" s="28">
        <v>1321601.5625</v>
      </c>
      <c r="AQ13" s="28">
        <v>1982402.34375</v>
      </c>
      <c r="AR13" s="28">
        <f t="shared" si="7"/>
        <v>939088.99886361428</v>
      </c>
      <c r="AS13" s="23" t="s">
        <v>18</v>
      </c>
      <c r="AT13" s="28">
        <v>44547360</v>
      </c>
      <c r="AU13" s="28"/>
      <c r="AV13" s="28"/>
      <c r="AW13" s="28"/>
      <c r="AX13" s="28"/>
    </row>
    <row r="14" spans="1:53" s="52" customFormat="1" ht="36.75" customHeight="1" x14ac:dyDescent="0.25">
      <c r="A14" s="22">
        <v>9</v>
      </c>
      <c r="B14" s="23" t="s">
        <v>19</v>
      </c>
      <c r="C14" s="21">
        <v>10</v>
      </c>
      <c r="D14" s="21">
        <v>6</v>
      </c>
      <c r="E14" s="24">
        <v>7</v>
      </c>
      <c r="F14" s="24">
        <v>10</v>
      </c>
      <c r="G14" s="24">
        <v>12</v>
      </c>
      <c r="H14" s="24">
        <v>7</v>
      </c>
      <c r="I14" s="33">
        <v>98807.32</v>
      </c>
      <c r="J14" s="26">
        <v>33</v>
      </c>
      <c r="K14" s="27">
        <f t="shared" si="0"/>
        <v>52170264.960000001</v>
      </c>
      <c r="L14" s="33">
        <v>98807.32</v>
      </c>
      <c r="M14" s="33">
        <v>98807.32</v>
      </c>
      <c r="N14" s="28">
        <v>34434022.030000001</v>
      </c>
      <c r="O14" s="28">
        <v>17736242.93</v>
      </c>
      <c r="P14" s="27">
        <f t="shared" si="1"/>
        <v>34434022.030000001</v>
      </c>
      <c r="Q14" s="27">
        <f t="shared" si="4"/>
        <v>0</v>
      </c>
      <c r="R14" s="27">
        <v>0</v>
      </c>
      <c r="S14" s="27">
        <v>0</v>
      </c>
      <c r="T14" s="28">
        <v>106240.26</v>
      </c>
      <c r="U14" s="28"/>
      <c r="V14" s="28"/>
      <c r="W14" s="29"/>
      <c r="X14" s="29"/>
      <c r="Y14" s="30"/>
      <c r="Z14" s="30"/>
      <c r="AA14" s="30"/>
      <c r="AB14" s="31"/>
      <c r="AC14" s="32"/>
      <c r="AD14" s="31"/>
      <c r="AE14" s="31"/>
      <c r="AF14" s="51"/>
      <c r="AG14" s="51"/>
      <c r="AH14" s="28">
        <v>41847192.240000002</v>
      </c>
      <c r="AI14" s="28" t="e">
        <f>#REF!*J14*T14</f>
        <v>#REF!</v>
      </c>
      <c r="AJ14" s="28">
        <f t="shared" si="5"/>
        <v>1285624.9949003912</v>
      </c>
      <c r="AK14" s="23" t="s">
        <v>19</v>
      </c>
      <c r="AL14" s="28">
        <f t="shared" si="2"/>
        <v>39127698.719999999</v>
      </c>
      <c r="AM14" s="28">
        <f t="shared" si="3"/>
        <v>39127698.719999999</v>
      </c>
      <c r="AN14" s="27">
        <v>39127698.719999999</v>
      </c>
      <c r="AO14" s="27">
        <f t="shared" si="6"/>
        <v>0</v>
      </c>
      <c r="AP14" s="28"/>
      <c r="AQ14" s="28"/>
      <c r="AR14" s="28">
        <f t="shared" si="7"/>
        <v>481155.97260161891</v>
      </c>
      <c r="AS14" s="23" t="s">
        <v>19</v>
      </c>
      <c r="AT14" s="28">
        <v>22824490.920000002</v>
      </c>
      <c r="AU14" s="28"/>
      <c r="AV14" s="28"/>
      <c r="AW14" s="28"/>
      <c r="AX14" s="28"/>
    </row>
    <row r="15" spans="1:53" s="52" customFormat="1" ht="36.75" customHeight="1" x14ac:dyDescent="0.25">
      <c r="A15" s="22">
        <v>10</v>
      </c>
      <c r="B15" s="23" t="s">
        <v>20</v>
      </c>
      <c r="C15" s="21">
        <v>8</v>
      </c>
      <c r="D15" s="21">
        <v>1</v>
      </c>
      <c r="E15" s="24">
        <v>4</v>
      </c>
      <c r="F15" s="24">
        <v>6</v>
      </c>
      <c r="G15" s="24">
        <v>7</v>
      </c>
      <c r="H15" s="24">
        <v>7</v>
      </c>
      <c r="I15" s="28">
        <v>72011.7</v>
      </c>
      <c r="J15" s="26">
        <v>33</v>
      </c>
      <c r="K15" s="27">
        <f t="shared" si="0"/>
        <v>21387474.899999999</v>
      </c>
      <c r="L15" s="28">
        <v>72011.7</v>
      </c>
      <c r="M15" s="28">
        <v>72011.7</v>
      </c>
      <c r="N15" s="28">
        <v>14116408.699999999</v>
      </c>
      <c r="O15" s="28">
        <v>7271066.2000000002</v>
      </c>
      <c r="P15" s="27">
        <f t="shared" si="1"/>
        <v>14116408.699999999</v>
      </c>
      <c r="Q15" s="27">
        <f t="shared" si="4"/>
        <v>0</v>
      </c>
      <c r="R15" s="27">
        <v>0</v>
      </c>
      <c r="S15" s="27">
        <v>0</v>
      </c>
      <c r="T15" s="28">
        <v>60271.5</v>
      </c>
      <c r="U15" s="28"/>
      <c r="V15" s="28"/>
      <c r="W15" s="29"/>
      <c r="X15" s="29"/>
      <c r="Y15" s="30"/>
      <c r="Z15" s="30"/>
      <c r="AA15" s="30"/>
      <c r="AB15" s="31"/>
      <c r="AC15" s="32"/>
      <c r="AD15" s="31"/>
      <c r="AE15" s="31"/>
      <c r="AF15" s="51"/>
      <c r="AG15" s="51"/>
      <c r="AH15" s="28">
        <v>66386098.100000001</v>
      </c>
      <c r="AI15" s="28" t="e">
        <f>#REF!*J15*T15</f>
        <v>#REF!</v>
      </c>
      <c r="AJ15" s="28">
        <f t="shared" si="5"/>
        <v>546569.06164853601</v>
      </c>
      <c r="AK15" s="23" t="s">
        <v>20</v>
      </c>
      <c r="AL15" s="28">
        <f t="shared" si="2"/>
        <v>16634702.699999999</v>
      </c>
      <c r="AM15" s="28">
        <f t="shared" si="3"/>
        <v>16634702.699999999</v>
      </c>
      <c r="AN15" s="27">
        <v>16634702.699999999</v>
      </c>
      <c r="AO15" s="27">
        <f t="shared" si="6"/>
        <v>0</v>
      </c>
      <c r="AP15" s="28"/>
      <c r="AQ15" s="28"/>
      <c r="AR15" s="28">
        <f t="shared" si="7"/>
        <v>350670.97814408888</v>
      </c>
      <c r="AS15" s="23" t="s">
        <v>20</v>
      </c>
      <c r="AT15" s="28">
        <v>16634702.699999999</v>
      </c>
      <c r="AU15" s="28"/>
      <c r="AV15" s="28"/>
      <c r="AW15" s="28"/>
      <c r="AX15" s="28"/>
    </row>
    <row r="16" spans="1:53" s="52" customFormat="1" ht="36.75" customHeight="1" x14ac:dyDescent="0.25">
      <c r="A16" s="22">
        <v>11</v>
      </c>
      <c r="B16" s="23" t="s">
        <v>21</v>
      </c>
      <c r="C16" s="21">
        <v>8</v>
      </c>
      <c r="D16" s="21">
        <v>2</v>
      </c>
      <c r="E16" s="24">
        <v>13</v>
      </c>
      <c r="F16" s="24">
        <v>7</v>
      </c>
      <c r="G16" s="24">
        <v>23</v>
      </c>
      <c r="H16" s="24">
        <v>5</v>
      </c>
      <c r="I16" s="28">
        <v>160486.06</v>
      </c>
      <c r="J16" s="26">
        <v>33</v>
      </c>
      <c r="K16" s="27">
        <f t="shared" si="0"/>
        <v>52960399.799999997</v>
      </c>
      <c r="L16" s="28">
        <v>160486.06</v>
      </c>
      <c r="M16" s="28">
        <v>160486.06</v>
      </c>
      <c r="N16" s="28">
        <v>34955535.969999999</v>
      </c>
      <c r="O16" s="28">
        <v>18004863.829999998</v>
      </c>
      <c r="P16" s="27">
        <f t="shared" si="1"/>
        <v>33243188.419999998</v>
      </c>
      <c r="Q16" s="27">
        <f t="shared" si="4"/>
        <v>1712347.55</v>
      </c>
      <c r="R16" s="27">
        <v>736306.99</v>
      </c>
      <c r="S16" s="27">
        <v>976040.56</v>
      </c>
      <c r="T16" s="57"/>
      <c r="U16" s="28"/>
      <c r="V16" s="28"/>
      <c r="W16" s="29"/>
      <c r="X16" s="29"/>
      <c r="Y16" s="30"/>
      <c r="Z16" s="30"/>
      <c r="AA16" s="30"/>
      <c r="AB16" s="31"/>
      <c r="AC16" s="32"/>
      <c r="AD16" s="31"/>
      <c r="AE16" s="31"/>
      <c r="AF16" s="51"/>
      <c r="AG16" s="51"/>
      <c r="AH16" s="28">
        <v>41937398.359999999</v>
      </c>
      <c r="AI16" s="28" t="e">
        <f>#REF!*J16*T16</f>
        <v>#REF!</v>
      </c>
      <c r="AJ16" s="28">
        <f t="shared" si="5"/>
        <v>4039111.0255232169</v>
      </c>
      <c r="AK16" s="23" t="s">
        <v>21</v>
      </c>
      <c r="AL16" s="28">
        <f t="shared" si="2"/>
        <v>123676400.00875001</v>
      </c>
      <c r="AM16" s="28">
        <f t="shared" si="3"/>
        <v>122929407.82125001</v>
      </c>
      <c r="AN16" s="27">
        <v>121808919.54000001</v>
      </c>
      <c r="AO16" s="27">
        <f t="shared" si="6"/>
        <v>1867480.46875</v>
      </c>
      <c r="AP16" s="28">
        <v>746992.1875</v>
      </c>
      <c r="AQ16" s="28">
        <v>1120488.28125</v>
      </c>
      <c r="AR16" s="28">
        <f t="shared" si="7"/>
        <v>558220.83314924559</v>
      </c>
      <c r="AS16" s="23" t="s">
        <v>21</v>
      </c>
      <c r="AT16" s="28">
        <v>26480199.899999999</v>
      </c>
      <c r="AU16" s="28"/>
      <c r="AV16" s="28"/>
      <c r="AW16" s="28"/>
      <c r="AX16" s="28"/>
    </row>
    <row r="17" spans="1:53" s="52" customFormat="1" ht="36.75" customHeight="1" x14ac:dyDescent="0.25">
      <c r="A17" s="22">
        <v>12</v>
      </c>
      <c r="B17" s="23" t="s">
        <v>22</v>
      </c>
      <c r="C17" s="21">
        <v>20</v>
      </c>
      <c r="D17" s="21">
        <v>50</v>
      </c>
      <c r="E17" s="24">
        <v>16</v>
      </c>
      <c r="F17" s="24">
        <v>46</v>
      </c>
      <c r="G17" s="24">
        <v>28</v>
      </c>
      <c r="H17" s="24">
        <v>39</v>
      </c>
      <c r="I17" s="33">
        <v>106834.1</v>
      </c>
      <c r="J17" s="26">
        <v>33</v>
      </c>
      <c r="K17" s="27">
        <f t="shared" si="0"/>
        <v>246786771</v>
      </c>
      <c r="L17" s="33">
        <v>106834.1</v>
      </c>
      <c r="M17" s="33">
        <v>106834.1</v>
      </c>
      <c r="N17" s="28">
        <v>162887060.59999999</v>
      </c>
      <c r="O17" s="28">
        <v>83899710.400000006</v>
      </c>
      <c r="P17" s="27">
        <f t="shared" si="1"/>
        <v>162887060.59999999</v>
      </c>
      <c r="Q17" s="27">
        <f t="shared" si="4"/>
        <v>0</v>
      </c>
      <c r="R17" s="27">
        <v>0</v>
      </c>
      <c r="S17" s="27">
        <v>0</v>
      </c>
      <c r="T17" s="28">
        <v>116633</v>
      </c>
      <c r="U17" s="28"/>
      <c r="V17" s="28"/>
      <c r="W17" s="29"/>
      <c r="X17" s="29"/>
      <c r="Y17" s="30"/>
      <c r="Z17" s="30"/>
      <c r="AA17" s="30"/>
      <c r="AB17" s="31"/>
      <c r="AC17" s="32"/>
      <c r="AD17" s="31"/>
      <c r="AE17" s="31"/>
      <c r="AF17" s="29"/>
      <c r="AG17" s="51"/>
      <c r="AH17" s="28">
        <v>125497773.48</v>
      </c>
      <c r="AI17" s="28" t="e">
        <f>#REF!*J17*T17</f>
        <v>#REF!</v>
      </c>
      <c r="AJ17" s="28">
        <f t="shared" si="5"/>
        <v>3243484.8108885568</v>
      </c>
      <c r="AK17" s="23" t="s">
        <v>22</v>
      </c>
      <c r="AL17" s="28">
        <f t="shared" si="2"/>
        <v>98714708.400000006</v>
      </c>
      <c r="AM17" s="28">
        <f t="shared" si="3"/>
        <v>98714708.400000006</v>
      </c>
      <c r="AN17" s="27">
        <v>98714708.400000006</v>
      </c>
      <c r="AO17" s="27">
        <f t="shared" si="6"/>
        <v>0</v>
      </c>
      <c r="AP17" s="28"/>
      <c r="AQ17" s="28"/>
      <c r="AR17" s="28">
        <f t="shared" si="7"/>
        <v>2898377.1762435255</v>
      </c>
      <c r="AS17" s="23" t="s">
        <v>22</v>
      </c>
      <c r="AT17" s="28">
        <v>137489685.90000001</v>
      </c>
      <c r="AU17" s="28"/>
      <c r="AV17" s="28"/>
      <c r="AW17" s="28"/>
      <c r="AX17" s="28"/>
    </row>
    <row r="18" spans="1:53" s="52" customFormat="1" ht="36.75" customHeight="1" x14ac:dyDescent="0.25">
      <c r="A18" s="22">
        <v>13</v>
      </c>
      <c r="B18" s="23" t="s">
        <v>23</v>
      </c>
      <c r="C18" s="21">
        <v>2</v>
      </c>
      <c r="D18" s="21">
        <v>2</v>
      </c>
      <c r="E18" s="24">
        <v>5</v>
      </c>
      <c r="F18" s="24">
        <v>3</v>
      </c>
      <c r="G18" s="24">
        <v>9</v>
      </c>
      <c r="H18" s="24">
        <v>9</v>
      </c>
      <c r="I18" s="28">
        <v>68843</v>
      </c>
      <c r="J18" s="26">
        <v>33</v>
      </c>
      <c r="K18" s="27">
        <f t="shared" si="0"/>
        <v>9087276</v>
      </c>
      <c r="L18" s="28">
        <v>68843</v>
      </c>
      <c r="M18" s="28">
        <v>68843</v>
      </c>
      <c r="N18" s="28">
        <v>5997889.0700000003</v>
      </c>
      <c r="O18" s="28">
        <v>3089386.93</v>
      </c>
      <c r="P18" s="27">
        <f t="shared" si="1"/>
        <v>5997889.0700000003</v>
      </c>
      <c r="Q18" s="27">
        <f t="shared" si="4"/>
        <v>0</v>
      </c>
      <c r="R18" s="27">
        <v>0</v>
      </c>
      <c r="S18" s="27">
        <v>0</v>
      </c>
      <c r="T18" s="28">
        <v>65020</v>
      </c>
      <c r="U18" s="28"/>
      <c r="V18" s="28"/>
      <c r="W18" s="29"/>
      <c r="X18" s="29"/>
      <c r="Y18" s="30"/>
      <c r="Z18" s="30"/>
      <c r="AA18" s="30"/>
      <c r="AB18" s="31"/>
      <c r="AC18" s="32"/>
      <c r="AD18" s="31"/>
      <c r="AE18" s="31"/>
      <c r="AF18" s="51"/>
      <c r="AG18" s="51"/>
      <c r="AH18" s="28">
        <v>8374470.8700000001</v>
      </c>
      <c r="AI18" s="28" t="e">
        <f>#REF!*J18*T18</f>
        <v>#REF!</v>
      </c>
      <c r="AJ18" s="28">
        <f t="shared" si="5"/>
        <v>671809.65077228821</v>
      </c>
      <c r="AK18" s="23" t="s">
        <v>23</v>
      </c>
      <c r="AL18" s="28">
        <f t="shared" si="2"/>
        <v>20446371</v>
      </c>
      <c r="AM18" s="28">
        <f t="shared" si="3"/>
        <v>20446371</v>
      </c>
      <c r="AN18" s="27">
        <v>20446371</v>
      </c>
      <c r="AO18" s="27">
        <f t="shared" si="6"/>
        <v>0</v>
      </c>
      <c r="AP18" s="28"/>
      <c r="AQ18" s="28"/>
      <c r="AR18" s="28">
        <f t="shared" si="7"/>
        <v>431023.56846250902</v>
      </c>
      <c r="AS18" s="23" t="s">
        <v>23</v>
      </c>
      <c r="AT18" s="28">
        <v>20446371</v>
      </c>
      <c r="AU18" s="28"/>
      <c r="AV18" s="28"/>
      <c r="AW18" s="28"/>
      <c r="AX18" s="28"/>
    </row>
    <row r="19" spans="1:53" s="52" customFormat="1" ht="36.75" customHeight="1" x14ac:dyDescent="0.25">
      <c r="A19" s="22">
        <v>14</v>
      </c>
      <c r="B19" s="23" t="s">
        <v>24</v>
      </c>
      <c r="C19" s="21">
        <v>11</v>
      </c>
      <c r="D19" s="21"/>
      <c r="E19" s="24">
        <v>8</v>
      </c>
      <c r="F19" s="24">
        <v>7</v>
      </c>
      <c r="G19" s="24">
        <v>14</v>
      </c>
      <c r="H19" s="24">
        <v>18</v>
      </c>
      <c r="I19" s="28">
        <v>80799.623636363642</v>
      </c>
      <c r="J19" s="26">
        <v>33</v>
      </c>
      <c r="K19" s="27">
        <f t="shared" si="0"/>
        <v>29330263.380000003</v>
      </c>
      <c r="L19" s="28">
        <v>80799.623636363642</v>
      </c>
      <c r="M19" s="28">
        <v>80799.623636363642</v>
      </c>
      <c r="N19" s="28">
        <v>19358899.870000001</v>
      </c>
      <c r="O19" s="28">
        <v>9971363.5099999998</v>
      </c>
      <c r="P19" s="27">
        <f t="shared" si="1"/>
        <v>19358899.870000001</v>
      </c>
      <c r="Q19" s="27">
        <f t="shared" si="4"/>
        <v>0</v>
      </c>
      <c r="R19" s="27">
        <v>0</v>
      </c>
      <c r="S19" s="27">
        <v>0</v>
      </c>
      <c r="T19" s="28">
        <v>119480.93</v>
      </c>
      <c r="U19" s="28"/>
      <c r="V19" s="28"/>
      <c r="W19" s="29"/>
      <c r="X19" s="29"/>
      <c r="Y19" s="30"/>
      <c r="Z19" s="30"/>
      <c r="AA19" s="30"/>
      <c r="AB19" s="31"/>
      <c r="AC19" s="32"/>
      <c r="AD19" s="31"/>
      <c r="AE19" s="31"/>
      <c r="AF19" s="51"/>
      <c r="AG19" s="51"/>
      <c r="AH19" s="28">
        <v>33494093.550000001</v>
      </c>
      <c r="AI19" s="28" t="e">
        <f>#REF!*J19*T19</f>
        <v>#REF!</v>
      </c>
      <c r="AJ19" s="28">
        <f t="shared" si="5"/>
        <v>1226538.8120252204</v>
      </c>
      <c r="AK19" s="23" t="s">
        <v>24</v>
      </c>
      <c r="AL19" s="28">
        <f t="shared" si="2"/>
        <v>37329424.439999998</v>
      </c>
      <c r="AM19" s="28">
        <f t="shared" si="3"/>
        <v>37329424.439999998</v>
      </c>
      <c r="AN19" s="27">
        <v>37329424.439999998</v>
      </c>
      <c r="AO19" s="27">
        <f t="shared" si="6"/>
        <v>0</v>
      </c>
      <c r="AP19" s="28"/>
      <c r="AQ19" s="28"/>
      <c r="AR19" s="28">
        <f t="shared" si="7"/>
        <v>1011767.0799591742</v>
      </c>
      <c r="AS19" s="23" t="s">
        <v>24</v>
      </c>
      <c r="AT19" s="28">
        <v>47994974.280000001</v>
      </c>
      <c r="AU19" s="28"/>
      <c r="AV19" s="28"/>
      <c r="AW19" s="28"/>
      <c r="AX19" s="28"/>
    </row>
    <row r="20" spans="1:53" s="52" customFormat="1" ht="36.75" customHeight="1" x14ac:dyDescent="0.25">
      <c r="A20" s="22">
        <v>15</v>
      </c>
      <c r="B20" s="23" t="s">
        <v>25</v>
      </c>
      <c r="C20" s="21">
        <v>8</v>
      </c>
      <c r="D20" s="21"/>
      <c r="E20" s="24">
        <v>9</v>
      </c>
      <c r="F20" s="24">
        <v>5</v>
      </c>
      <c r="G20" s="24">
        <v>16</v>
      </c>
      <c r="H20" s="24">
        <v>18</v>
      </c>
      <c r="I20" s="28">
        <v>55809</v>
      </c>
      <c r="J20" s="26">
        <v>33</v>
      </c>
      <c r="K20" s="27">
        <f t="shared" si="0"/>
        <v>14733576</v>
      </c>
      <c r="L20" s="28">
        <v>55809</v>
      </c>
      <c r="M20" s="28">
        <v>55809</v>
      </c>
      <c r="N20" s="28">
        <v>9724625.3399999999</v>
      </c>
      <c r="O20" s="28">
        <v>5008950.66</v>
      </c>
      <c r="P20" s="27">
        <f t="shared" si="1"/>
        <v>9724625.3399999999</v>
      </c>
      <c r="Q20" s="27">
        <f t="shared" si="4"/>
        <v>0</v>
      </c>
      <c r="R20" s="27">
        <v>0</v>
      </c>
      <c r="S20" s="27">
        <v>0</v>
      </c>
      <c r="T20" s="28">
        <v>45212</v>
      </c>
      <c r="U20" s="28"/>
      <c r="V20" s="28"/>
      <c r="W20" s="29"/>
      <c r="X20" s="29"/>
      <c r="Y20" s="30"/>
      <c r="Z20" s="30"/>
      <c r="AA20" s="30"/>
      <c r="AB20" s="31"/>
      <c r="AC20" s="32"/>
      <c r="AD20" s="31"/>
      <c r="AE20" s="31"/>
      <c r="AF20" s="51"/>
      <c r="AG20" s="51"/>
      <c r="AH20" s="28">
        <v>49797670.25</v>
      </c>
      <c r="AI20" s="28" t="e">
        <f>#REF!*J20*T20</f>
        <v>#REF!</v>
      </c>
      <c r="AJ20" s="28">
        <f t="shared" si="5"/>
        <v>968206.88103399542</v>
      </c>
      <c r="AK20" s="23" t="s">
        <v>25</v>
      </c>
      <c r="AL20" s="28">
        <f t="shared" si="2"/>
        <v>29467152</v>
      </c>
      <c r="AM20" s="28">
        <f t="shared" si="3"/>
        <v>29467152</v>
      </c>
      <c r="AN20" s="27">
        <v>29467152</v>
      </c>
      <c r="AO20" s="27">
        <f t="shared" si="6"/>
        <v>0</v>
      </c>
      <c r="AP20" s="28"/>
      <c r="AQ20" s="28"/>
      <c r="AR20" s="28">
        <f t="shared" si="7"/>
        <v>698836.31835696194</v>
      </c>
      <c r="AS20" s="23" t="s">
        <v>25</v>
      </c>
      <c r="AT20" s="28">
        <v>33150546</v>
      </c>
      <c r="AU20" s="28"/>
      <c r="AV20" s="28"/>
      <c r="AW20" s="28"/>
      <c r="AX20" s="28"/>
    </row>
    <row r="21" spans="1:53" s="52" customFormat="1" ht="36.75" customHeight="1" x14ac:dyDescent="0.25">
      <c r="A21" s="22">
        <v>16</v>
      </c>
      <c r="B21" s="23" t="s">
        <v>26</v>
      </c>
      <c r="C21" s="21">
        <v>14</v>
      </c>
      <c r="D21" s="21"/>
      <c r="E21" s="24">
        <v>10</v>
      </c>
      <c r="F21" s="24">
        <v>9</v>
      </c>
      <c r="G21" s="24">
        <v>18</v>
      </c>
      <c r="H21" s="24">
        <v>30</v>
      </c>
      <c r="I21" s="33">
        <v>95046</v>
      </c>
      <c r="J21" s="26">
        <v>33</v>
      </c>
      <c r="K21" s="27">
        <f t="shared" si="0"/>
        <v>43911252</v>
      </c>
      <c r="L21" s="33">
        <v>95046</v>
      </c>
      <c r="M21" s="33">
        <v>95046</v>
      </c>
      <c r="N21" s="28">
        <v>28982812.719999999</v>
      </c>
      <c r="O21" s="28">
        <v>14928439.279999999</v>
      </c>
      <c r="P21" s="27">
        <f t="shared" si="1"/>
        <v>28982812.719999999</v>
      </c>
      <c r="Q21" s="27">
        <f t="shared" si="4"/>
        <v>0</v>
      </c>
      <c r="R21" s="27">
        <v>0</v>
      </c>
      <c r="S21" s="27">
        <v>0</v>
      </c>
      <c r="T21" s="28">
        <v>171473.2</v>
      </c>
      <c r="U21" s="28"/>
      <c r="V21" s="28"/>
      <c r="W21" s="29"/>
      <c r="X21" s="29"/>
      <c r="Y21" s="30"/>
      <c r="Z21" s="30"/>
      <c r="AA21" s="30"/>
      <c r="AB21" s="31"/>
      <c r="AC21" s="32"/>
      <c r="AD21" s="31"/>
      <c r="AE21" s="31"/>
      <c r="AF21" s="51"/>
      <c r="AG21" s="51"/>
      <c r="AH21" s="28">
        <v>91053859.959999993</v>
      </c>
      <c r="AI21" s="28" t="e">
        <f>#REF!*J21*T21</f>
        <v>#REF!</v>
      </c>
      <c r="AJ21" s="28">
        <f t="shared" si="5"/>
        <v>1855027.2378398066</v>
      </c>
      <c r="AK21" s="23" t="s">
        <v>26</v>
      </c>
      <c r="AL21" s="28">
        <f t="shared" si="2"/>
        <v>56457324</v>
      </c>
      <c r="AM21" s="28">
        <f t="shared" si="3"/>
        <v>56457324</v>
      </c>
      <c r="AN21" s="27">
        <v>56457324</v>
      </c>
      <c r="AO21" s="27">
        <f t="shared" si="6"/>
        <v>0</v>
      </c>
      <c r="AP21" s="28"/>
      <c r="AQ21" s="28"/>
      <c r="AR21" s="28">
        <f t="shared" si="7"/>
        <v>1983598.7240575238</v>
      </c>
      <c r="AS21" s="23" t="s">
        <v>26</v>
      </c>
      <c r="AT21" s="28">
        <v>94095540</v>
      </c>
      <c r="AU21" s="28"/>
      <c r="AV21" s="28"/>
      <c r="AW21" s="28"/>
      <c r="AX21" s="28"/>
    </row>
    <row r="22" spans="1:53" s="52" customFormat="1" ht="16.5" customHeight="1" x14ac:dyDescent="0.25">
      <c r="A22" s="22">
        <v>17</v>
      </c>
      <c r="B22" s="23" t="s">
        <v>74</v>
      </c>
      <c r="C22" s="21">
        <v>19</v>
      </c>
      <c r="D22" s="21">
        <v>9</v>
      </c>
      <c r="E22" s="24">
        <v>13</v>
      </c>
      <c r="F22" s="24">
        <v>18</v>
      </c>
      <c r="G22" s="24">
        <v>23</v>
      </c>
      <c r="H22" s="24">
        <v>39</v>
      </c>
      <c r="I22" s="33">
        <v>99570</v>
      </c>
      <c r="J22" s="26">
        <v>33</v>
      </c>
      <c r="K22" s="27">
        <f t="shared" si="0"/>
        <v>92002680</v>
      </c>
      <c r="L22" s="33">
        <v>99570</v>
      </c>
      <c r="M22" s="33">
        <v>99570</v>
      </c>
      <c r="N22" s="28">
        <v>60724673.57</v>
      </c>
      <c r="O22" s="28">
        <v>31278006.43</v>
      </c>
      <c r="P22" s="27">
        <f t="shared" si="1"/>
        <v>55397370.07</v>
      </c>
      <c r="Q22" s="27">
        <f t="shared" si="4"/>
        <v>5327303.5</v>
      </c>
      <c r="R22" s="27">
        <v>2290732.87</v>
      </c>
      <c r="S22" s="27">
        <v>3036570.63</v>
      </c>
      <c r="T22" s="53"/>
      <c r="U22" s="28"/>
      <c r="V22" s="28"/>
      <c r="W22" s="29"/>
      <c r="X22" s="29"/>
      <c r="Y22" s="30"/>
      <c r="Z22" s="30"/>
      <c r="AA22" s="30"/>
      <c r="AB22" s="31"/>
      <c r="AC22" s="32"/>
      <c r="AD22" s="31"/>
      <c r="AE22" s="31"/>
      <c r="AF22" s="51"/>
      <c r="AG22" s="51"/>
      <c r="AH22" s="28">
        <v>150633350.88999999</v>
      </c>
      <c r="AI22" s="28" t="e">
        <f>#REF!*J22*T22</f>
        <v>#REF!</v>
      </c>
      <c r="AJ22" s="28">
        <f t="shared" si="5"/>
        <v>2547896.2684439295</v>
      </c>
      <c r="AK22" s="23" t="s">
        <v>74</v>
      </c>
      <c r="AL22" s="28">
        <f t="shared" si="2"/>
        <v>78866233.90625</v>
      </c>
      <c r="AM22" s="28">
        <f t="shared" si="3"/>
        <v>77544632.34375</v>
      </c>
      <c r="AN22" s="27">
        <v>75562230</v>
      </c>
      <c r="AO22" s="27">
        <f t="shared" si="6"/>
        <v>3304003.90625</v>
      </c>
      <c r="AP22" s="28">
        <v>1321601.5625</v>
      </c>
      <c r="AQ22" s="28">
        <v>1982402.34375</v>
      </c>
      <c r="AR22" s="28">
        <f t="shared" si="7"/>
        <v>2701165.3180547552</v>
      </c>
      <c r="AS22" s="23" t="s">
        <v>74</v>
      </c>
      <c r="AT22" s="28">
        <v>128134590</v>
      </c>
      <c r="AU22" s="28"/>
      <c r="AV22" s="28"/>
      <c r="AW22" s="28"/>
      <c r="AX22" s="28"/>
    </row>
    <row r="23" spans="1:53" s="52" customFormat="1" ht="36.75" customHeight="1" x14ac:dyDescent="0.25">
      <c r="A23" s="22">
        <v>18</v>
      </c>
      <c r="B23" s="23" t="s">
        <v>27</v>
      </c>
      <c r="C23" s="21">
        <v>4</v>
      </c>
      <c r="D23" s="21"/>
      <c r="E23" s="24">
        <v>3</v>
      </c>
      <c r="F23" s="24">
        <v>3</v>
      </c>
      <c r="G23" s="24">
        <v>5</v>
      </c>
      <c r="H23" s="24">
        <v>18</v>
      </c>
      <c r="I23" s="33">
        <v>240937.85</v>
      </c>
      <c r="J23" s="26">
        <v>33</v>
      </c>
      <c r="K23" s="27">
        <f>(C23+D23)*J23*I23</f>
        <v>31803796.199999999</v>
      </c>
      <c r="L23" s="28">
        <v>221208.61</v>
      </c>
      <c r="M23" s="28">
        <v>223166.30129999999</v>
      </c>
      <c r="N23" s="28">
        <v>20991509.629999999</v>
      </c>
      <c r="O23" s="28">
        <v>10812286.57</v>
      </c>
      <c r="P23" s="27">
        <f t="shared" si="1"/>
        <v>20991509.629999999</v>
      </c>
      <c r="Q23" s="27">
        <f t="shared" si="4"/>
        <v>0</v>
      </c>
      <c r="R23" s="27">
        <v>0</v>
      </c>
      <c r="S23" s="27">
        <v>0</v>
      </c>
      <c r="T23" s="28">
        <v>99734.89</v>
      </c>
      <c r="U23" s="28"/>
      <c r="V23" s="28"/>
      <c r="W23" s="29"/>
      <c r="X23" s="29"/>
      <c r="Y23" s="30"/>
      <c r="Z23" s="30"/>
      <c r="AA23" s="30"/>
      <c r="AB23" s="31"/>
      <c r="AC23" s="32"/>
      <c r="AD23" s="31"/>
      <c r="AE23" s="31"/>
      <c r="AF23" s="51"/>
      <c r="AG23" s="51"/>
      <c r="AH23" s="28">
        <v>16867692.510000002</v>
      </c>
      <c r="AI23" s="28" t="e">
        <f>#REF!*J23*T23</f>
        <v>#REF!</v>
      </c>
      <c r="AJ23" s="28">
        <f t="shared" si="5"/>
        <v>1199267.3064768855</v>
      </c>
      <c r="AK23" s="23" t="s">
        <v>27</v>
      </c>
      <c r="AL23" s="28">
        <f t="shared" si="2"/>
        <v>36499422.490000002</v>
      </c>
      <c r="AM23" s="28">
        <f t="shared" si="3"/>
        <v>36499422.490000002</v>
      </c>
      <c r="AN23" s="27">
        <v>36499422.490000002</v>
      </c>
      <c r="AO23" s="27">
        <f t="shared" si="6"/>
        <v>0</v>
      </c>
      <c r="AP23" s="28"/>
      <c r="AQ23" s="28"/>
      <c r="AR23" s="28">
        <f t="shared" si="7"/>
        <v>2794472.5118625844</v>
      </c>
      <c r="AS23" s="23" t="s">
        <v>27</v>
      </c>
      <c r="AT23" s="28">
        <v>132560783</v>
      </c>
      <c r="AU23" s="28"/>
      <c r="AV23" s="28"/>
      <c r="AW23" s="28"/>
      <c r="AX23" s="28"/>
    </row>
    <row r="24" spans="1:53" s="52" customFormat="1" ht="21.75" customHeight="1" x14ac:dyDescent="0.25">
      <c r="A24" s="97" t="s">
        <v>75</v>
      </c>
      <c r="B24" s="97"/>
      <c r="C24" s="87">
        <f>SUM(C6:C23)</f>
        <v>275</v>
      </c>
      <c r="D24" s="87">
        <f>SUM(D6:D23)</f>
        <v>114</v>
      </c>
      <c r="E24" s="87"/>
      <c r="F24" s="88">
        <f>SUM(F6:F23)</f>
        <v>257</v>
      </c>
      <c r="G24" s="88">
        <f>SUM(G6:G23)</f>
        <v>406</v>
      </c>
      <c r="H24" s="88">
        <f>SUM(H6:H23)</f>
        <v>413</v>
      </c>
      <c r="I24" s="37"/>
      <c r="J24" s="38"/>
      <c r="K24" s="35">
        <f>K6+K7+K8+K9+K10+K11+K12+K13+K14+K15+K16+K17+K18+K19+K20+K21+K22+K23</f>
        <v>1502259333.3000002</v>
      </c>
      <c r="L24" s="39"/>
      <c r="M24" s="40"/>
      <c r="N24" s="89">
        <f>SUM(N6:N23)</f>
        <v>991538500.00000036</v>
      </c>
      <c r="O24" s="89">
        <f>SUM(O6:O23)</f>
        <v>510720833.29999995</v>
      </c>
      <c r="P24" s="90">
        <f>SUM(P6:P23)</f>
        <v>964331200.00000024</v>
      </c>
      <c r="Q24" s="35">
        <v>27207300</v>
      </c>
      <c r="R24" s="91">
        <f>SUM(R6:R23)</f>
        <v>11699100</v>
      </c>
      <c r="S24" s="92">
        <v>15508200</v>
      </c>
      <c r="T24" s="40"/>
      <c r="U24" s="40"/>
      <c r="V24" s="40"/>
      <c r="W24" s="22"/>
      <c r="X24" s="22"/>
      <c r="Y24" s="93"/>
      <c r="Z24" s="93"/>
      <c r="AA24" s="94"/>
      <c r="AB24" s="95"/>
      <c r="AC24" s="95"/>
      <c r="AD24" s="95"/>
      <c r="AE24" s="95"/>
      <c r="AF24" s="95"/>
      <c r="AG24" s="58"/>
      <c r="AH24" s="96">
        <v>1564913000</v>
      </c>
      <c r="AI24" s="96">
        <v>702892379.29999995</v>
      </c>
      <c r="AJ24" s="96">
        <v>32905120</v>
      </c>
      <c r="AK24" s="96"/>
      <c r="AL24" s="36">
        <f>SUM(AL6:AL23)</f>
        <v>1607257700.0000002</v>
      </c>
      <c r="AM24" s="89">
        <f>SUM(AM6:AM23)</f>
        <v>1596225200.0000002</v>
      </c>
      <c r="AN24" s="90">
        <f>SUM(AN6:AN23)</f>
        <v>1579676450.0000002</v>
      </c>
      <c r="AO24" s="35">
        <v>27581250</v>
      </c>
      <c r="AP24" s="92">
        <v>11032500</v>
      </c>
      <c r="AQ24" s="54">
        <v>16548750</v>
      </c>
      <c r="AR24" s="92">
        <v>32905120</v>
      </c>
      <c r="AS24" s="92"/>
      <c r="AT24" s="89">
        <f>SUM(AT6:AT23)</f>
        <v>1661670500</v>
      </c>
      <c r="AU24" s="28"/>
      <c r="AV24" s="96"/>
      <c r="AW24" s="92"/>
      <c r="AX24" s="54"/>
    </row>
    <row r="25" spans="1:53" s="70" customFormat="1" ht="14.25" customHeight="1" x14ac:dyDescent="0.25">
      <c r="A25" s="9"/>
      <c r="B25" s="7"/>
      <c r="C25" s="21"/>
      <c r="D25" s="21"/>
      <c r="E25" s="21"/>
      <c r="F25" s="21"/>
      <c r="G25" s="21"/>
      <c r="H25" s="21"/>
      <c r="I25" s="37"/>
      <c r="J25" s="38"/>
      <c r="K25" s="58"/>
      <c r="L25" s="39"/>
      <c r="M25" s="40"/>
      <c r="N25" s="15"/>
      <c r="O25" s="15"/>
      <c r="P25" s="4"/>
      <c r="Q25" s="17"/>
      <c r="R25" s="17">
        <v>14149200</v>
      </c>
      <c r="S25" s="16">
        <v>18755920</v>
      </c>
      <c r="T25" s="1"/>
      <c r="U25" s="1"/>
      <c r="V25" s="1"/>
      <c r="W25" s="8"/>
      <c r="X25" s="8"/>
      <c r="Y25" s="10"/>
      <c r="Z25" s="10"/>
      <c r="AA25" s="11"/>
      <c r="AB25" s="12"/>
      <c r="AC25" s="12"/>
      <c r="AD25" s="12"/>
      <c r="AE25" s="12"/>
      <c r="AF25" s="12"/>
      <c r="AG25" s="15"/>
      <c r="AH25" s="7"/>
      <c r="AI25" s="4"/>
      <c r="AJ25" s="3">
        <f>SUM(AJ6:AJ23)</f>
        <v>52447424.247849442</v>
      </c>
      <c r="AK25" s="3"/>
      <c r="AL25" s="3"/>
      <c r="AM25" s="4"/>
      <c r="AN25" s="18"/>
      <c r="AO25" s="17">
        <f>SUM(AO6:AO23)</f>
        <v>27581250</v>
      </c>
      <c r="AP25" s="17"/>
      <c r="AQ25" s="16"/>
      <c r="AR25" s="3"/>
      <c r="AS25" s="3"/>
      <c r="AT25" s="18"/>
      <c r="AU25" s="18"/>
      <c r="AV25" s="17"/>
      <c r="AW25" s="17"/>
      <c r="AX25" s="16"/>
      <c r="AY25" s="81"/>
      <c r="AZ25" s="81"/>
      <c r="BA25" s="81"/>
    </row>
    <row r="26" spans="1:53" s="70" customFormat="1" ht="19.5" customHeight="1" x14ac:dyDescent="0.25">
      <c r="A26" s="65"/>
      <c r="B26" s="65"/>
      <c r="C26" s="67">
        <f>C24+D24</f>
        <v>389</v>
      </c>
      <c r="D26" s="67"/>
      <c r="E26" s="67"/>
      <c r="F26" s="67"/>
      <c r="G26" s="67"/>
      <c r="H26" s="67"/>
      <c r="I26" s="68"/>
      <c r="J26" s="69"/>
      <c r="L26" s="71"/>
      <c r="M26" s="72"/>
      <c r="N26" s="73"/>
      <c r="O26" s="73"/>
      <c r="P26" s="73"/>
      <c r="Q26" s="74"/>
      <c r="R26" s="82">
        <v>0.43</v>
      </c>
      <c r="S26" s="82">
        <v>0.56999999999999995</v>
      </c>
      <c r="T26" s="75"/>
      <c r="U26" s="75"/>
      <c r="V26" s="75"/>
      <c r="W26" s="76"/>
      <c r="X26" s="76"/>
      <c r="Y26" s="77"/>
      <c r="Z26" s="77"/>
      <c r="AA26" s="78"/>
      <c r="AB26" s="79"/>
      <c r="AC26" s="79"/>
      <c r="AD26" s="79"/>
      <c r="AE26" s="79"/>
      <c r="AF26" s="79"/>
      <c r="AG26" s="14"/>
      <c r="AH26" s="66"/>
      <c r="AI26" s="73"/>
      <c r="AJ26" s="73"/>
      <c r="AK26" s="73"/>
      <c r="AL26" s="73"/>
      <c r="AM26" s="73"/>
      <c r="AN26" s="80"/>
      <c r="AO26" s="74"/>
      <c r="AP26" s="82">
        <v>0.4</v>
      </c>
      <c r="AQ26" s="82">
        <v>0.6</v>
      </c>
      <c r="AR26" s="73"/>
      <c r="AS26" s="73"/>
      <c r="AT26" s="80"/>
      <c r="AU26" s="80"/>
      <c r="AV26" s="74"/>
      <c r="AW26" s="83"/>
      <c r="AX26" s="84"/>
      <c r="AY26" s="81"/>
      <c r="AZ26" s="81"/>
      <c r="BA26" s="81"/>
    </row>
    <row r="27" spans="1:53" s="81" customFormat="1" ht="15.75" hidden="1" customHeight="1" x14ac:dyDescent="0.25">
      <c r="A27" s="20"/>
      <c r="B27" s="20"/>
      <c r="C27" s="41"/>
      <c r="D27" s="41"/>
      <c r="E27" s="41"/>
      <c r="F27" s="41"/>
      <c r="G27" s="41"/>
      <c r="H27" s="41"/>
      <c r="I27" s="42"/>
      <c r="J27" s="42"/>
      <c r="K27" s="42">
        <v>1297371</v>
      </c>
      <c r="L27" s="59"/>
      <c r="M27" s="42"/>
      <c r="N27" s="43"/>
      <c r="O27" s="5"/>
      <c r="P27" s="5"/>
      <c r="Q27" s="44" t="s">
        <v>43</v>
      </c>
      <c r="R27" s="44" t="s">
        <v>41</v>
      </c>
      <c r="S27" s="44" t="s">
        <v>42</v>
      </c>
      <c r="T27" s="5"/>
      <c r="U27" s="5"/>
      <c r="V27" s="5"/>
      <c r="W27" s="20"/>
      <c r="X27" s="20"/>
      <c r="Y27" s="20"/>
      <c r="Z27" s="20"/>
      <c r="AA27" s="20"/>
      <c r="AB27" s="20"/>
      <c r="AC27" s="20"/>
      <c r="AD27" s="20"/>
      <c r="AE27" s="20"/>
      <c r="AF27" s="14"/>
      <c r="AG27" s="14"/>
      <c r="AH27" s="14"/>
      <c r="AI27" s="14"/>
      <c r="AJ27" s="85">
        <f>SUM(AM24/AO24)</f>
        <v>57.873562655789719</v>
      </c>
      <c r="AK27" s="85"/>
      <c r="AL27" s="85"/>
      <c r="AM27" s="14"/>
      <c r="AN27" s="14"/>
      <c r="AO27" s="44" t="s">
        <v>43</v>
      </c>
      <c r="AP27" s="44" t="s">
        <v>41</v>
      </c>
      <c r="AQ27" s="44" t="s">
        <v>42</v>
      </c>
      <c r="AR27" s="86" t="e">
        <f>SUM(AT24/AV24)</f>
        <v>#DIV/0!</v>
      </c>
      <c r="AS27" s="86"/>
      <c r="AT27" s="74"/>
      <c r="AU27" s="14"/>
      <c r="AV27" s="44" t="s">
        <v>43</v>
      </c>
      <c r="AW27" s="44" t="s">
        <v>41</v>
      </c>
      <c r="AX27" s="44" t="s">
        <v>42</v>
      </c>
    </row>
    <row r="28" spans="1:53" s="81" customFormat="1" ht="18.75" x14ac:dyDescent="0.3">
      <c r="A28" s="20"/>
      <c r="B28" s="14"/>
      <c r="C28" s="45"/>
      <c r="D28" s="42"/>
      <c r="E28" s="42"/>
      <c r="F28" s="42"/>
      <c r="G28" s="42"/>
      <c r="H28" s="42"/>
      <c r="I28" s="42"/>
      <c r="J28" s="46"/>
      <c r="K28" s="47"/>
      <c r="L28" s="70"/>
      <c r="M28" s="70"/>
      <c r="N28" s="6"/>
      <c r="O28" s="6"/>
      <c r="P28" s="2"/>
      <c r="Q28" s="48"/>
      <c r="R28" s="60"/>
      <c r="S28" s="60"/>
      <c r="T28" s="2"/>
      <c r="U28" s="2"/>
      <c r="V28" s="2"/>
      <c r="W28" s="20"/>
      <c r="X28" s="20"/>
      <c r="Y28" s="20"/>
      <c r="Z28" s="20"/>
      <c r="AA28" s="20"/>
      <c r="AB28" s="20"/>
      <c r="AC28" s="20"/>
      <c r="AD28" s="20"/>
      <c r="AE28" s="20"/>
      <c r="AF28" s="14"/>
      <c r="AG28" s="14"/>
      <c r="AH28" s="14"/>
      <c r="AI28" s="14"/>
      <c r="AJ28" s="14"/>
      <c r="AK28" s="14"/>
      <c r="AL28" s="14"/>
      <c r="AM28" s="14"/>
      <c r="AN28" s="14"/>
      <c r="AO28" s="48"/>
      <c r="AP28" s="49"/>
      <c r="AQ28" s="49"/>
      <c r="AR28" s="14"/>
      <c r="AS28" s="14"/>
      <c r="AT28" s="14"/>
      <c r="AU28" s="14"/>
      <c r="AV28" s="48"/>
      <c r="AW28" s="49"/>
      <c r="AX28" s="49"/>
    </row>
    <row r="29" spans="1:53" s="55" customFormat="1" x14ac:dyDescent="0.25">
      <c r="C29" s="42"/>
      <c r="D29" s="42"/>
      <c r="E29" s="42"/>
      <c r="F29" s="42"/>
      <c r="G29" s="42"/>
      <c r="H29" s="42"/>
      <c r="I29" s="42"/>
      <c r="J29" s="46"/>
      <c r="K29" s="47"/>
      <c r="L29" s="47"/>
      <c r="M29" s="47"/>
      <c r="N29" s="6"/>
      <c r="O29" s="2"/>
      <c r="P29" s="6"/>
      <c r="Q29" s="2"/>
      <c r="R29" s="61">
        <f>SUM(R24/Q24)</f>
        <v>0.4299985665611803</v>
      </c>
      <c r="S29" s="62">
        <f>SUM(S24/Q24)</f>
        <v>0.5700014334388197</v>
      </c>
      <c r="T29" s="2"/>
      <c r="U29" s="2"/>
      <c r="V29" s="2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63"/>
      <c r="AP29" s="62">
        <f>SUM(AP24/AO24)</f>
        <v>0.4</v>
      </c>
      <c r="AQ29" s="62">
        <f>SUM(AQ24/AO24)</f>
        <v>0.6</v>
      </c>
      <c r="AR29" s="13"/>
      <c r="AS29" s="13"/>
    </row>
    <row r="30" spans="1:53" s="55" customFormat="1" ht="15" customHeight="1" x14ac:dyDescent="0.25">
      <c r="C30" s="42"/>
      <c r="D30" s="42"/>
      <c r="E30" s="42"/>
      <c r="F30" s="42"/>
      <c r="G30" s="42"/>
      <c r="H30" s="42"/>
      <c r="I30" s="42"/>
      <c r="J30" s="46"/>
      <c r="K30" s="47"/>
      <c r="L30" s="47"/>
      <c r="M30" s="47"/>
      <c r="N30" s="2"/>
      <c r="O30" s="6"/>
      <c r="P30" s="6"/>
      <c r="Q30" s="2"/>
      <c r="R30" s="2"/>
      <c r="S30" s="2"/>
      <c r="T30" s="2"/>
      <c r="U30" s="2"/>
      <c r="V30" s="2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62"/>
      <c r="AQ30" s="62"/>
      <c r="AR30" s="13"/>
      <c r="AS30" s="13"/>
    </row>
    <row r="31" spans="1:53" s="55" customFormat="1" x14ac:dyDescent="0.25">
      <c r="C31" s="42"/>
      <c r="D31" s="42"/>
      <c r="E31" s="42"/>
      <c r="F31" s="42"/>
      <c r="G31" s="42"/>
      <c r="H31" s="42"/>
      <c r="I31" s="42"/>
      <c r="J31" s="46"/>
      <c r="K31" s="47"/>
      <c r="L31" s="47"/>
      <c r="M31" s="47"/>
      <c r="N31" s="6"/>
      <c r="O31" s="6"/>
      <c r="P31" s="6"/>
      <c r="Q31" s="2"/>
      <c r="R31" s="2"/>
      <c r="S31" s="2"/>
      <c r="T31" s="2"/>
      <c r="U31" s="2"/>
      <c r="V31" s="2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4"/>
      <c r="AO31" s="13"/>
      <c r="AP31" s="13"/>
      <c r="AQ31" s="13"/>
      <c r="AR31" s="13"/>
      <c r="AS31" s="13"/>
    </row>
    <row r="32" spans="1:53" s="55" customFormat="1" x14ac:dyDescent="0.25">
      <c r="C32" s="42"/>
      <c r="D32" s="42"/>
      <c r="E32" s="42"/>
      <c r="F32" s="42"/>
      <c r="G32" s="42"/>
      <c r="H32" s="42"/>
      <c r="I32" s="42"/>
      <c r="J32" s="46"/>
      <c r="K32" s="47"/>
      <c r="L32" s="47"/>
      <c r="M32" s="47"/>
      <c r="N32" s="2"/>
      <c r="O32" s="6"/>
      <c r="P32" s="6"/>
      <c r="Q32" s="2"/>
      <c r="R32" s="2"/>
      <c r="S32" s="2"/>
      <c r="T32" s="2"/>
      <c r="U32" s="2"/>
      <c r="V32" s="2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4"/>
      <c r="AO32" s="19"/>
      <c r="AP32" s="13"/>
      <c r="AQ32" s="13"/>
      <c r="AR32" s="13"/>
      <c r="AS32" s="13"/>
    </row>
    <row r="33" spans="3:47" s="55" customFormat="1" x14ac:dyDescent="0.25">
      <c r="C33" s="42"/>
      <c r="D33" s="42"/>
      <c r="E33" s="42"/>
      <c r="F33" s="42"/>
      <c r="G33" s="42"/>
      <c r="H33" s="42"/>
      <c r="I33" s="42"/>
      <c r="J33" s="46"/>
      <c r="K33" s="47"/>
      <c r="L33" s="47"/>
      <c r="M33" s="47"/>
      <c r="N33" s="2"/>
      <c r="O33" s="6"/>
      <c r="P33" s="6"/>
      <c r="Q33" s="2"/>
      <c r="R33" s="2"/>
      <c r="S33" s="2"/>
      <c r="T33" s="2"/>
      <c r="U33" s="2"/>
      <c r="V33" s="2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4"/>
      <c r="AO33" s="19"/>
      <c r="AP33" s="13"/>
      <c r="AQ33" s="13"/>
      <c r="AR33" s="13"/>
      <c r="AS33" s="13"/>
    </row>
    <row r="34" spans="3:47" s="55" customFormat="1" x14ac:dyDescent="0.25">
      <c r="C34" s="42"/>
      <c r="D34" s="42"/>
      <c r="E34" s="42"/>
      <c r="F34" s="42"/>
      <c r="G34" s="42"/>
      <c r="H34" s="42"/>
      <c r="I34" s="42"/>
      <c r="J34" s="46"/>
      <c r="K34" s="47"/>
      <c r="L34" s="47"/>
      <c r="M34" s="47"/>
      <c r="N34" s="2"/>
      <c r="O34" s="6"/>
      <c r="P34" s="6"/>
      <c r="Q34" s="2"/>
      <c r="R34" s="2"/>
      <c r="S34" s="2"/>
      <c r="T34" s="2"/>
      <c r="U34" s="2"/>
      <c r="V34" s="2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4"/>
      <c r="AO34" s="19"/>
      <c r="AP34" s="13"/>
      <c r="AQ34" s="13"/>
      <c r="AR34" s="13"/>
      <c r="AS34" s="13"/>
    </row>
    <row r="35" spans="3:47" x14ac:dyDescent="0.25">
      <c r="O35" s="6"/>
      <c r="P35" s="6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99"/>
      <c r="AO35" s="19"/>
      <c r="AP35" s="13"/>
      <c r="AQ35" s="13"/>
      <c r="AR35" s="13"/>
      <c r="AS35" s="13"/>
    </row>
    <row r="36" spans="3:47" x14ac:dyDescent="0.25">
      <c r="O36" s="6"/>
      <c r="P36" s="6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4"/>
      <c r="AO36" s="19"/>
      <c r="AP36" s="13"/>
      <c r="AQ36" s="13"/>
      <c r="AR36" s="13"/>
      <c r="AS36" s="13"/>
    </row>
    <row r="37" spans="3:47" x14ac:dyDescent="0.25">
      <c r="O37" s="6"/>
      <c r="P37" s="6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4"/>
      <c r="AO37" s="19"/>
      <c r="AP37" s="13"/>
      <c r="AQ37" s="13"/>
      <c r="AR37" s="13"/>
      <c r="AS37" s="13"/>
    </row>
    <row r="38" spans="3:47" x14ac:dyDescent="0.25">
      <c r="O38" s="6"/>
      <c r="P38" s="6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4"/>
      <c r="AO38" s="19"/>
      <c r="AP38" s="13"/>
      <c r="AQ38" s="13"/>
      <c r="AR38" s="13"/>
      <c r="AS38" s="13"/>
    </row>
    <row r="39" spans="3:47" x14ac:dyDescent="0.25">
      <c r="O39" s="6"/>
      <c r="P39" s="6"/>
      <c r="AN39" s="81"/>
      <c r="AU39" s="64">
        <f>AU24+AX24</f>
        <v>0</v>
      </c>
    </row>
    <row r="40" spans="3:47" x14ac:dyDescent="0.25">
      <c r="O40" s="6"/>
      <c r="P40" s="6"/>
      <c r="AN40" s="81"/>
    </row>
    <row r="41" spans="3:47" x14ac:dyDescent="0.25">
      <c r="O41" s="6"/>
      <c r="P41" s="6"/>
    </row>
    <row r="42" spans="3:47" x14ac:dyDescent="0.25">
      <c r="O42" s="6"/>
      <c r="P42" s="6"/>
    </row>
    <row r="43" spans="3:47" x14ac:dyDescent="0.25">
      <c r="O43" s="6"/>
      <c r="P43" s="6"/>
    </row>
    <row r="44" spans="3:47" x14ac:dyDescent="0.25">
      <c r="O44" s="6"/>
      <c r="P44" s="6"/>
    </row>
    <row r="45" spans="3:47" x14ac:dyDescent="0.25">
      <c r="O45" s="6"/>
      <c r="P45" s="6"/>
    </row>
    <row r="46" spans="3:47" x14ac:dyDescent="0.25">
      <c r="O46" s="6"/>
      <c r="P46" s="6"/>
    </row>
    <row r="47" spans="3:47" x14ac:dyDescent="0.25">
      <c r="M47" s="50"/>
      <c r="O47" s="6"/>
      <c r="P47" s="6"/>
    </row>
    <row r="48" spans="3:47" x14ac:dyDescent="0.25">
      <c r="O48" s="6"/>
      <c r="P48" s="6"/>
    </row>
    <row r="49" spans="15:47" x14ac:dyDescent="0.25">
      <c r="O49" s="6">
        <f t="shared" ref="O49:O51" si="8">N25+O25</f>
        <v>0</v>
      </c>
    </row>
    <row r="50" spans="15:47" x14ac:dyDescent="0.25">
      <c r="O50" s="6">
        <f t="shared" si="8"/>
        <v>0</v>
      </c>
    </row>
    <row r="51" spans="15:47" x14ac:dyDescent="0.25">
      <c r="O51" s="6">
        <f t="shared" si="8"/>
        <v>0</v>
      </c>
    </row>
    <row r="53" spans="15:47" x14ac:dyDescent="0.25">
      <c r="AU53" s="64"/>
    </row>
  </sheetData>
  <mergeCells count="16">
    <mergeCell ref="AK2:AX2"/>
    <mergeCell ref="A4:A5"/>
    <mergeCell ref="B4:B5"/>
    <mergeCell ref="C4:K4"/>
    <mergeCell ref="N4:S4"/>
    <mergeCell ref="U4:U5"/>
    <mergeCell ref="V4:V5"/>
    <mergeCell ref="W4:X4"/>
    <mergeCell ref="Y4:Y5"/>
    <mergeCell ref="Z4:AA4"/>
    <mergeCell ref="AB4:AE4"/>
    <mergeCell ref="AF4:AF5"/>
    <mergeCell ref="AG4:AG5"/>
    <mergeCell ref="AM4:AQ4"/>
    <mergeCell ref="AT4:AX4"/>
    <mergeCell ref="A2:S2"/>
  </mergeCells>
  <pageMargins left="0.51181102362204722" right="0.11811023622047245" top="0.74803149606299213" bottom="0.15748031496062992" header="0.31496062992125984" footer="0.31496062992125984"/>
  <pageSetup paperSize="9" scale="52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2027-2029</vt:lpstr>
      <vt:lpstr>'2027-2029'!Область_печати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ГОРИНОВА</dc:creator>
  <cp:lastModifiedBy>Старостина Рузанна Левоновна</cp:lastModifiedBy>
  <cp:lastPrinted>2026-08-31T07:22:30Z</cp:lastPrinted>
  <dcterms:created xsi:type="dcterms:W3CDTF">2023-01-13T09:43:36Z</dcterms:created>
  <dcterms:modified xsi:type="dcterms:W3CDTF">2026-08-31T08:05:00Z</dcterms:modified>
</cp:coreProperties>
</file>