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75" windowWidth="22980" windowHeight="9525"/>
  </bookViews>
  <sheets>
    <sheet name="3.1" sheetId="1" r:id="rId1"/>
    <sheet name="3.2" sheetId="2" r:id="rId2"/>
    <sheet name="3.3 " sheetId="4" r:id="rId3"/>
  </sheets>
  <definedNames>
    <definedName name="_xlnm._FilterDatabase" localSheetId="2" hidden="1">'3.3 '!$A$6:$E$105</definedName>
    <definedName name="_xlnm.Print_Titles" localSheetId="0">'3.1'!$5:$6</definedName>
    <definedName name="_xlnm.Print_Titles" localSheetId="1">'3.2'!$6:$6</definedName>
    <definedName name="_xlnm.Print_Titles" localSheetId="2">'3.3 '!$5:$5</definedName>
    <definedName name="_xlnm.Print_Area" localSheetId="0">'3.1'!$A$1:$J$32</definedName>
  </definedNames>
  <calcPr calcId="145621"/>
</workbook>
</file>

<file path=xl/calcChain.xml><?xml version="1.0" encoding="utf-8"?>
<calcChain xmlns="http://schemas.openxmlformats.org/spreadsheetml/2006/main">
  <c r="C15" i="1" l="1"/>
  <c r="C7" i="4" l="1"/>
  <c r="C6" i="4"/>
  <c r="D36" i="4" l="1"/>
  <c r="C20" i="4"/>
  <c r="C11" i="4"/>
  <c r="D9" i="4"/>
  <c r="E9" i="4"/>
  <c r="C9" i="4"/>
  <c r="D86" i="4"/>
  <c r="D87" i="4" s="1"/>
  <c r="E86" i="4"/>
  <c r="E87" i="4" s="1"/>
  <c r="C86" i="4"/>
  <c r="C87" i="4" s="1"/>
  <c r="B104" i="2"/>
  <c r="D76" i="2"/>
  <c r="C76" i="2"/>
  <c r="C55" i="2"/>
  <c r="C52" i="2"/>
  <c r="B48" i="2"/>
  <c r="C28" i="2"/>
  <c r="B28" i="2"/>
  <c r="B18" i="2" s="1"/>
  <c r="C15" i="2"/>
  <c r="I27" i="1"/>
  <c r="G27" i="1"/>
  <c r="E27" i="1"/>
  <c r="D10" i="4" l="1"/>
  <c r="E10" i="4"/>
  <c r="C10" i="4"/>
  <c r="C83" i="4" l="1"/>
  <c r="D11" i="4"/>
  <c r="E11" i="4"/>
  <c r="C8" i="4"/>
  <c r="D7" i="4"/>
  <c r="E7" i="4"/>
  <c r="D102" i="4"/>
  <c r="D103" i="4" s="1"/>
  <c r="E102" i="4"/>
  <c r="E103" i="4" s="1"/>
  <c r="C102" i="4"/>
  <c r="C103" i="4" s="1"/>
  <c r="D97" i="4"/>
  <c r="D98" i="4" s="1"/>
  <c r="E97" i="4"/>
  <c r="E98" i="4" s="1"/>
  <c r="C97" i="4"/>
  <c r="C98" i="4" s="1"/>
  <c r="C63" i="4"/>
  <c r="D37" i="4"/>
  <c r="E36" i="4"/>
  <c r="E37" i="4" s="1"/>
  <c r="C36" i="4"/>
  <c r="C37" i="4" s="1"/>
  <c r="D25" i="4"/>
  <c r="E25" i="4"/>
  <c r="C25" i="4"/>
  <c r="C18" i="2" l="1"/>
  <c r="D18" i="2"/>
  <c r="J9" i="1" l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F16" i="1"/>
  <c r="F18" i="1"/>
  <c r="F19" i="1"/>
  <c r="F20" i="1"/>
  <c r="F21" i="1"/>
  <c r="F22" i="1"/>
  <c r="F23" i="1"/>
  <c r="F24" i="1"/>
  <c r="F25" i="1"/>
  <c r="F26" i="1"/>
  <c r="D16" i="1"/>
  <c r="D18" i="1"/>
  <c r="D19" i="1"/>
  <c r="D20" i="1"/>
  <c r="D21" i="1"/>
  <c r="D22" i="1"/>
  <c r="D23" i="1"/>
  <c r="D24" i="1"/>
  <c r="D25" i="1"/>
  <c r="D26" i="1"/>
  <c r="D9" i="1" l="1"/>
  <c r="F9" i="1"/>
  <c r="F15" i="1"/>
  <c r="D15" i="1"/>
  <c r="D17" i="1"/>
  <c r="F17" i="1"/>
  <c r="F13" i="1"/>
  <c r="D13" i="1"/>
  <c r="F27" i="1"/>
  <c r="D27" i="1"/>
  <c r="D10" i="1"/>
  <c r="F10" i="1"/>
  <c r="F14" i="1"/>
  <c r="D14" i="1"/>
  <c r="D11" i="1"/>
  <c r="F11" i="1"/>
  <c r="D12" i="1"/>
  <c r="F12" i="1"/>
  <c r="D92" i="4"/>
  <c r="E92" i="4"/>
  <c r="C92" i="4"/>
  <c r="C93" i="4" s="1"/>
  <c r="C13" i="4"/>
  <c r="C14" i="4" s="1"/>
  <c r="E94" i="4" l="1"/>
  <c r="E93" i="4"/>
  <c r="D94" i="4"/>
  <c r="D93" i="4"/>
  <c r="C15" i="4"/>
  <c r="C94" i="4"/>
  <c r="C103" i="2"/>
  <c r="D103" i="2"/>
  <c r="B103" i="2"/>
  <c r="B98" i="2"/>
  <c r="B88" i="2"/>
  <c r="B65" i="2"/>
  <c r="B56" i="2"/>
  <c r="C11" i="2"/>
  <c r="D11" i="2"/>
  <c r="B11" i="2"/>
  <c r="C66" i="4" l="1"/>
  <c r="D54" i="4"/>
  <c r="E54" i="4"/>
  <c r="C54" i="4"/>
  <c r="C55" i="4" s="1"/>
  <c r="C19" i="4"/>
  <c r="E8" i="1"/>
  <c r="C68" i="4" l="1"/>
  <c r="C67" i="4"/>
  <c r="C21" i="4"/>
  <c r="E55" i="4"/>
  <c r="D55" i="4"/>
  <c r="C101" i="2"/>
  <c r="D101" i="2"/>
  <c r="B101" i="2"/>
  <c r="C86" i="2"/>
  <c r="D86" i="2"/>
  <c r="B86" i="2"/>
  <c r="I7" i="1"/>
  <c r="I8" i="1"/>
  <c r="C8" i="1" l="1"/>
  <c r="F8" i="1" l="1"/>
  <c r="E88" i="4"/>
  <c r="E83" i="4"/>
  <c r="E84" i="4" s="1"/>
  <c r="D83" i="4"/>
  <c r="D84" i="4" s="1"/>
  <c r="C84" i="4"/>
  <c r="E78" i="4"/>
  <c r="E79" i="4" s="1"/>
  <c r="D78" i="4"/>
  <c r="D79" i="4" s="1"/>
  <c r="C78" i="4"/>
  <c r="C79" i="4" s="1"/>
  <c r="E72" i="4"/>
  <c r="D72" i="4"/>
  <c r="C72" i="4"/>
  <c r="E66" i="4"/>
  <c r="E67" i="4" s="1"/>
  <c r="D66" i="4"/>
  <c r="D67" i="4" s="1"/>
  <c r="E63" i="4"/>
  <c r="D63" i="4"/>
  <c r="E57" i="4"/>
  <c r="D57" i="4"/>
  <c r="C57" i="4"/>
  <c r="C58" i="4" s="1"/>
  <c r="E48" i="4"/>
  <c r="E49" i="4" s="1"/>
  <c r="D48" i="4"/>
  <c r="D49" i="4" s="1"/>
  <c r="C48" i="4"/>
  <c r="C49" i="4" s="1"/>
  <c r="E42" i="4"/>
  <c r="E44" i="4" s="1"/>
  <c r="D42" i="4"/>
  <c r="D44" i="4" s="1"/>
  <c r="C42" i="4"/>
  <c r="E31" i="4"/>
  <c r="E32" i="4" s="1"/>
  <c r="D31" i="4"/>
  <c r="D32" i="4" s="1"/>
  <c r="C31" i="4"/>
  <c r="E26" i="4"/>
  <c r="D26" i="4"/>
  <c r="E19" i="4"/>
  <c r="D19" i="4"/>
  <c r="E13" i="4"/>
  <c r="D13" i="4"/>
  <c r="E14" i="4" l="1"/>
  <c r="C32" i="4"/>
  <c r="D14" i="4"/>
  <c r="D59" i="4"/>
  <c r="D58" i="4"/>
  <c r="E59" i="4"/>
  <c r="E58" i="4"/>
  <c r="C27" i="4"/>
  <c r="C26" i="4"/>
  <c r="D15" i="4"/>
  <c r="E15" i="4"/>
  <c r="C99" i="4"/>
  <c r="D99" i="4"/>
  <c r="E99" i="4"/>
  <c r="E80" i="4"/>
  <c r="C88" i="4"/>
  <c r="C80" i="4"/>
  <c r="D80" i="4"/>
  <c r="C74" i="4"/>
  <c r="C73" i="4"/>
  <c r="D74" i="4"/>
  <c r="D73" i="4"/>
  <c r="E74" i="4"/>
  <c r="E73" i="4"/>
  <c r="E64" i="4"/>
  <c r="C64" i="4"/>
  <c r="D64" i="4"/>
  <c r="C38" i="4"/>
  <c r="E50" i="4"/>
  <c r="D38" i="4"/>
  <c r="E38" i="4"/>
  <c r="C44" i="4"/>
  <c r="C43" i="4"/>
  <c r="C50" i="4"/>
  <c r="D50" i="4"/>
  <c r="C33" i="4"/>
  <c r="D33" i="4"/>
  <c r="E33" i="4"/>
  <c r="D21" i="4"/>
  <c r="D20" i="4"/>
  <c r="E21" i="4"/>
  <c r="E20" i="4"/>
  <c r="D27" i="4"/>
  <c r="D43" i="4"/>
  <c r="D68" i="4"/>
  <c r="E43" i="4"/>
  <c r="E68" i="4"/>
  <c r="E6" i="4"/>
  <c r="E27" i="4"/>
  <c r="D6" i="4"/>
  <c r="D8" i="4" s="1"/>
  <c r="C59" i="4"/>
  <c r="D88" i="4"/>
  <c r="E12" i="4" l="1"/>
  <c r="E8" i="4"/>
  <c r="D12" i="4"/>
  <c r="C7" i="1" l="1"/>
  <c r="B8" i="1"/>
  <c r="D8" i="1" s="1"/>
  <c r="B7" i="1"/>
  <c r="B29" i="1" s="1"/>
  <c r="E7" i="1"/>
  <c r="F7" i="1" l="1"/>
  <c r="C29" i="1"/>
  <c r="D29" i="1" s="1"/>
  <c r="D7" i="1"/>
  <c r="D98" i="2"/>
  <c r="C98" i="2"/>
  <c r="D88" i="2"/>
  <c r="C88" i="2"/>
  <c r="D82" i="2"/>
  <c r="C82" i="2"/>
  <c r="B82" i="2"/>
  <c r="D77" i="2"/>
  <c r="C77" i="2"/>
  <c r="B77" i="2"/>
  <c r="D71" i="2"/>
  <c r="C71" i="2"/>
  <c r="B71" i="2"/>
  <c r="D65" i="2"/>
  <c r="C65" i="2"/>
  <c r="D60" i="2"/>
  <c r="C60" i="2"/>
  <c r="B60" i="2"/>
  <c r="D56" i="2"/>
  <c r="C56" i="2"/>
  <c r="D53" i="2"/>
  <c r="C53" i="2"/>
  <c r="B53" i="2"/>
  <c r="D49" i="2"/>
  <c r="C49" i="2"/>
  <c r="B49" i="2"/>
  <c r="D43" i="2"/>
  <c r="C43" i="2"/>
  <c r="B43" i="2"/>
  <c r="D40" i="2"/>
  <c r="C40" i="2"/>
  <c r="B40" i="2"/>
  <c r="D8" i="2"/>
  <c r="C8" i="2"/>
  <c r="B8" i="2"/>
  <c r="G8" i="1"/>
  <c r="I29" i="1"/>
  <c r="G7" i="1"/>
  <c r="E29" i="1"/>
  <c r="F29" i="1" l="1"/>
  <c r="B7" i="2"/>
  <c r="H8" i="1"/>
  <c r="J8" i="1"/>
  <c r="G29" i="1"/>
  <c r="H29" i="1" s="1"/>
  <c r="H7" i="1"/>
  <c r="J7" i="1"/>
  <c r="C7" i="2"/>
  <c r="D7" i="2"/>
  <c r="C12" i="4"/>
  <c r="J29" i="1" l="1"/>
</calcChain>
</file>

<file path=xl/sharedStrings.xml><?xml version="1.0" encoding="utf-8"?>
<sst xmlns="http://schemas.openxmlformats.org/spreadsheetml/2006/main" count="253" uniqueCount="112">
  <si>
    <t>тыс. руб.</t>
  </si>
  <si>
    <t>Наименование государственной программы Ленинградской области</t>
  </si>
  <si>
    <t>Проект</t>
  </si>
  <si>
    <t>ИТОГО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</si>
  <si>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</si>
  <si>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</si>
  <si>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</si>
  <si>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</si>
  <si>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</si>
  <si>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Формирование городской среды и обеспечение качественным жильем граждан на территории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</si>
  <si>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</si>
  <si>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</si>
  <si>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</si>
  <si>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Цифровое развитие Ленинградской области</t>
  </si>
  <si>
    <t>Стимулирование экономической активности Ленинградской области</t>
  </si>
  <si>
    <t>Развитие транспортной системы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</si>
  <si>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</si>
  <si>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</si>
  <si>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Устойчивое общественное развитие в Ленинградской области</t>
  </si>
  <si>
    <t>Содействие занятости населения Ленинградской области</t>
  </si>
  <si>
    <t>Развитие внутреннего и въездного туризма в Ленинградской области</t>
  </si>
  <si>
    <t>Комплексное развитие сельских территорий Ленинградской области</t>
  </si>
  <si>
    <t>Условно утвержденные расходы</t>
  </si>
  <si>
    <t>Всего</t>
  </si>
  <si>
    <t>Наименование государственной программы
Ленинградской области/
наименование главного распорядителя бюджетных средств</t>
  </si>
  <si>
    <t>ИТОГО:</t>
  </si>
  <si>
    <t>Государственная программа Ленинградской области "Развитие здравоохранения в Ленинградской области"</t>
  </si>
  <si>
    <t>Комитет цифрового развития Ленинградской области</t>
  </si>
  <si>
    <t>комитет по строительству Ленинградской области</t>
  </si>
  <si>
    <t>Комитет по здравоохранению Ленинградской области</t>
  </si>
  <si>
    <t>Государственная программа Ленинградской области "Современное образование Ленинградской области"</t>
  </si>
  <si>
    <t>Комитет общего и профессионального образования Ленинградской области</t>
  </si>
  <si>
    <t>комитет по культуре и туризму Ленинградской области</t>
  </si>
  <si>
    <t>Комитет правопорядка и безопасности Ленинградской области</t>
  </si>
  <si>
    <t>Комитет экономического развития и инвестиционной деятельности Ленинградской области</t>
  </si>
  <si>
    <t>комитет по социальной защите населения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</si>
  <si>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</si>
  <si>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Комитет по дорожному хозяйству Ленинградской области</t>
  </si>
  <si>
    <t>Комитет Ленинградской области по транспорту</t>
  </si>
  <si>
    <t>комитет по сохранению культурного наследия Ленинградской области</t>
  </si>
  <si>
    <t>комитет по физической культуре и спорту Ленинградской области</t>
  </si>
  <si>
    <t>комитет по труду и занятости населения Ленинградской области</t>
  </si>
  <si>
    <t>Комитет по природным ресурсам Ленинградской области</t>
  </si>
  <si>
    <t>Комитет по топливно-энергетическому комплексу Ленинградской области</t>
  </si>
  <si>
    <t>Комитет государственного экологического надзора Ленинградской области</t>
  </si>
  <si>
    <t>комитет по жилищно-коммунальному хозяйству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</si>
  <si>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</si>
  <si>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культуры в Ленинградской области"</t>
  </si>
  <si>
    <t>Управление делами Правительства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</si>
  <si>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</si>
  <si>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Комитет градостроительной политики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</si>
  <si>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</si>
  <si>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"Безопасность Ленинградской области"</t>
  </si>
  <si>
    <t>комитет по развитию малого, среднего бизнеса и потребительского рынка Ленинградской области</t>
  </si>
  <si>
    <t>Государственная программа Ленинградской области "Охрана окружающей среды Ленинградской области"</t>
  </si>
  <si>
    <t>Комитет Ленинградской области по обращению с отходами</t>
  </si>
  <si>
    <t>комитет по охране, контролю и регулированию использования объектов животного мира Ленинградской области</t>
  </si>
  <si>
    <t>Государственная программа Ленинградской области "Цифровое развитие Ленинградской области"</t>
  </si>
  <si>
    <t>Ленинградский областной комитет по управлению государственным имуществом</t>
  </si>
  <si>
    <t>Комитет по печати Ленинградской области</t>
  </si>
  <si>
    <t>Комитет государственного заказа Ленинградской области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</si>
  <si>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</si>
  <si>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</si>
  <si>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управление Ленинградской области по государственному техническому надзору и контролю</t>
  </si>
  <si>
    <t>Государственная программа Ленинградской области "Развитие сельского хозяйства Ленинградской области"</t>
  </si>
  <si>
    <t>Комитет по агропромышленному и рыбохозяйственному комплексу Ленинградской области</t>
  </si>
  <si>
    <t>Управление ветеринарии Ленинградской области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</si>
  <si>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</si>
  <si>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Комитет финансов Ленинградской области</t>
  </si>
  <si>
    <t>Государственная программа Ленинградской области "Устойчивое общественное развитие в Ленинградской области"</t>
  </si>
  <si>
    <t>Комитет общественных коммуникаций Ленинградской области</t>
  </si>
  <si>
    <t>комитет по местному самоуправлению, межнациональным и межконфессиональным отношениям Ленинградской области</t>
  </si>
  <si>
    <t>комитет по молодежной политике Ленинградской области</t>
  </si>
  <si>
    <t>Государственная программа Ленинградской области "Содействие занятости населения Ленинградской области"</t>
  </si>
  <si>
    <t>Государственная программа Ленинградской области "Развитие внутреннего и въездного туризма в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</si>
  <si>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</si>
  <si>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тыс.руб.</t>
  </si>
  <si>
    <t>в т.ч. проектная часть</t>
  </si>
  <si>
    <t>уд.вес в общих расходах на реализацию государственных программ</t>
  </si>
  <si>
    <t>Отраслевые проекты</t>
  </si>
  <si>
    <t>в т.ч. процессная часть</t>
  </si>
  <si>
    <t>Комплексы процессных мероприятий</t>
  </si>
  <si>
    <t>уд.вес проектной части</t>
  </si>
  <si>
    <t>уд.вес процессной части</t>
  </si>
  <si>
    <t>№ п/п</t>
  </si>
  <si>
    <t>ИТОГО по государственным программам</t>
  </si>
  <si>
    <t>Наименование государственной программы
Ленинградской области/
наименование типа структурного элемента целевой статьи</t>
  </si>
  <si>
    <t>в том числе по государственным программам</t>
  </si>
  <si>
    <t>Региональные проекты</t>
  </si>
  <si>
    <t>2027 год</t>
  </si>
  <si>
    <t>Проект
на 2027 год</t>
  </si>
  <si>
    <t xml:space="preserve"> Проект
на 2027 год</t>
  </si>
  <si>
    <t>% к 2025 году</t>
  </si>
  <si>
    <t>% к 2026 году</t>
  </si>
  <si>
    <t>2028 год</t>
  </si>
  <si>
    <t>% к 2027 году</t>
  </si>
  <si>
    <t>Проект
на 2028 год</t>
  </si>
  <si>
    <t xml:space="preserve"> Проект
на 2028 год</t>
  </si>
  <si>
    <t>Приложение 3.1 к пояснительной записке 2027 года</t>
  </si>
  <si>
    <t>Расходы областного бюджета Ленинградской области 
по государственным программам Ленинградской области и непрограммным направлениям деятельности
в 2025 - 2029 годах</t>
  </si>
  <si>
    <t>Отчет за
2025 год</t>
  </si>
  <si>
    <t>Ожидаемое исполнение 2026 год</t>
  </si>
  <si>
    <t>2029 год</t>
  </si>
  <si>
    <t>% к 2028 году</t>
  </si>
  <si>
    <t>Приложение 3.2 к пояснительной записке 2027 года</t>
  </si>
  <si>
    <t>Проект
на 2029 год</t>
  </si>
  <si>
    <t>Распределение бюджетных ассигнований
областного бюджета Ленинградской области на 2027-2029 годы
по государственным программам Ленинградской области и по исполнителям</t>
  </si>
  <si>
    <t>Приложение 3.3 к пояснительной записке 2027 года</t>
  </si>
  <si>
    <t>Расходы на реализацию государственных программ Ленинградской области по проектной и процессной части
в 2027-2029 годах</t>
  </si>
  <si>
    <t xml:space="preserve"> Проект
на 2029 год</t>
  </si>
  <si>
    <t>Непрограммные расходы*</t>
  </si>
  <si>
    <t>*бюджетные ассигнования, предусмотренные в составе непрограммных расходов на резервы, перераспределяются в течение финансового года с целью оперативного увеличения бюджетных ассигнований по направлениям расходов, требующих незамедлительного решения, будут уменьшены в соответствии с распоряжением Правительства Ленинградской области от 22.05.2026 №289-р "Об утверждении Программы оздоровления государственных (муниципальных) финансов Ленинградской области на 2026 год и на плановый период 2027-2029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</si>
</sst>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wrapText="1"/>
    </xf>
    <xf numFmtId="0" fontId="5" fillId="2" borderId="1" xfId="0" applyFont="1" applyFill="1" applyBorder="1" applyAlignment="1">
      <alignment vertical="center"/>
    </xf>
    <xf numFmtId="4" fontId="3" fillId="0" borderId="0" xfId="0" applyNumberFormat="1" applyFont="1"/>
    <xf numFmtId="49" fontId="8" fillId="0" borderId="0" xfId="3" applyNumberFormat="1" applyFont="1" applyAlignment="1">
      <alignment horizontal="left"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right" vertical="center"/>
    </xf>
    <xf numFmtId="49" fontId="8" fillId="0" borderId="1" xfId="3" applyNumberFormat="1" applyFont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7" fillId="0" borderId="0" xfId="3" applyFill="1"/>
    <xf numFmtId="0" fontId="7" fillId="0" borderId="0" xfId="3" applyFill="1" applyAlignment="1">
      <alignment horizontal="center"/>
    </xf>
    <xf numFmtId="49" fontId="2" fillId="0" borderId="1" xfId="3" applyNumberFormat="1" applyFont="1" applyFill="1" applyBorder="1" applyAlignment="1" applyProtection="1">
      <alignment horizontal="right" wrapText="1"/>
    </xf>
    <xf numFmtId="49" fontId="5" fillId="0" borderId="1" xfId="3" applyNumberFormat="1" applyFont="1" applyFill="1" applyBorder="1" applyAlignment="1" applyProtection="1">
      <alignment horizontal="left" wrapText="1"/>
    </xf>
    <xf numFmtId="49" fontId="2" fillId="0" borderId="1" xfId="3" applyNumberFormat="1" applyFont="1" applyFill="1" applyBorder="1" applyAlignment="1" applyProtection="1">
      <alignment horizontal="left" wrapText="1"/>
    </xf>
    <xf numFmtId="0" fontId="9" fillId="0" borderId="1" xfId="0" applyNumberFormat="1" applyFont="1" applyFill="1" applyBorder="1" applyAlignment="1">
      <alignment horizontal="left" vertical="top" wrapText="1"/>
    </xf>
    <xf numFmtId="164" fontId="2" fillId="0" borderId="5" xfId="0" applyNumberFormat="1" applyFont="1" applyFill="1" applyBorder="1" applyAlignment="1" applyProtection="1">
      <alignment horizontal="center" vertical="center" wrapText="1"/>
    </xf>
    <xf numFmtId="43" fontId="2" fillId="0" borderId="4" xfId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7" fillId="0" borderId="0" xfId="3" applyNumberFormat="1" applyFill="1" applyAlignment="1">
      <alignment horizontal="center"/>
    </xf>
    <xf numFmtId="49" fontId="5" fillId="0" borderId="3" xfId="3" applyNumberFormat="1" applyFont="1" applyFill="1" applyBorder="1" applyAlignment="1" applyProtection="1">
      <alignment horizontal="left" wrapText="1"/>
    </xf>
    <xf numFmtId="49" fontId="6" fillId="0" borderId="1" xfId="3" applyNumberFormat="1" applyFont="1" applyFill="1" applyBorder="1" applyAlignment="1" applyProtection="1">
      <alignment horizontal="right" wrapText="1"/>
    </xf>
    <xf numFmtId="0" fontId="11" fillId="0" borderId="0" xfId="0" applyFont="1"/>
    <xf numFmtId="0" fontId="10" fillId="0" borderId="0" xfId="0" applyFont="1"/>
    <xf numFmtId="49" fontId="5" fillId="3" borderId="1" xfId="3" applyNumberFormat="1" applyFont="1" applyFill="1" applyBorder="1" applyAlignment="1" applyProtection="1">
      <alignment vertical="center" wrapText="1"/>
    </xf>
    <xf numFmtId="164" fontId="5" fillId="3" borderId="1" xfId="3" applyNumberFormat="1" applyFont="1" applyFill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3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alignment horizontal="left" wrapText="1"/>
    </xf>
    <xf numFmtId="49" fontId="6" fillId="0" borderId="6" xfId="0" applyNumberFormat="1" applyFont="1" applyFill="1" applyBorder="1" applyAlignment="1" applyProtection="1">
      <alignment horizontal="left" wrapText="1"/>
    </xf>
    <xf numFmtId="164" fontId="5" fillId="0" borderId="1" xfId="3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164" fontId="2" fillId="0" borderId="1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/>
    <xf numFmtId="49" fontId="5" fillId="3" borderId="4" xfId="0" applyNumberFormat="1" applyFont="1" applyFill="1" applyBorder="1" applyAlignment="1" applyProtection="1">
      <alignment horizontal="left" wrapText="1"/>
    </xf>
    <xf numFmtId="164" fontId="5" fillId="3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Border="1" applyAlignment="1" applyProtection="1">
      <alignment horizontal="left" wrapText="1"/>
    </xf>
    <xf numFmtId="0" fontId="13" fillId="0" borderId="0" xfId="0" applyFont="1"/>
    <xf numFmtId="0" fontId="3" fillId="0" borderId="0" xfId="3" applyFont="1" applyAlignment="1">
      <alignment horizontal="right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5" fontId="6" fillId="0" borderId="1" xfId="2" applyNumberFormat="1" applyFont="1" applyFill="1" applyBorder="1" applyAlignment="1" applyProtection="1">
      <alignment horizontal="center" vertical="center" wrapText="1"/>
    </xf>
    <xf numFmtId="165" fontId="6" fillId="0" borderId="6" xfId="2" applyNumberFormat="1" applyFont="1" applyFill="1" applyBorder="1" applyAlignment="1" applyProtection="1">
      <alignment horizontal="center" vertical="center" wrapText="1"/>
    </xf>
    <xf numFmtId="164" fontId="5" fillId="0" borderId="3" xfId="3" applyNumberFormat="1" applyFont="1" applyFill="1" applyBorder="1" applyAlignment="1" applyProtection="1">
      <alignment horizontal="center" vertical="center" wrapText="1"/>
    </xf>
    <xf numFmtId="164" fontId="6" fillId="0" borderId="1" xfId="3" applyNumberFormat="1" applyFont="1" applyFill="1" applyBorder="1" applyAlignment="1" applyProtection="1">
      <alignment horizontal="center" vertical="center" wrapText="1"/>
    </xf>
    <xf numFmtId="0" fontId="3" fillId="0" borderId="0" xfId="3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3" fillId="0" borderId="0" xfId="3" applyFont="1" applyFill="1"/>
    <xf numFmtId="0" fontId="3" fillId="0" borderId="0" xfId="3" applyFont="1" applyFill="1" applyAlignment="1">
      <alignment horizontal="right"/>
    </xf>
    <xf numFmtId="0" fontId="15" fillId="0" borderId="0" xfId="0" applyFont="1"/>
    <xf numFmtId="49" fontId="8" fillId="0" borderId="4" xfId="0" applyNumberFormat="1" applyFont="1" applyBorder="1" applyAlignment="1" applyProtection="1">
      <alignment horizontal="left" wrapText="1"/>
    </xf>
    <xf numFmtId="164" fontId="8" fillId="0" borderId="4" xfId="0" applyNumberFormat="1" applyFont="1" applyFill="1" applyBorder="1" applyAlignment="1" applyProtection="1">
      <alignment horizontal="right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164" fontId="3" fillId="0" borderId="4" xfId="0" applyNumberFormat="1" applyFont="1" applyFill="1" applyBorder="1" applyAlignment="1" applyProtection="1">
      <alignment horizontal="right" vertical="center" wrapText="1"/>
    </xf>
    <xf numFmtId="49" fontId="3" fillId="0" borderId="4" xfId="0" applyNumberFormat="1" applyFont="1" applyFill="1" applyBorder="1" applyAlignment="1" applyProtection="1">
      <alignment horizontal="left" vertical="center" wrapText="1"/>
    </xf>
    <xf numFmtId="0" fontId="0" fillId="0" borderId="0" xfId="0" applyFill="1"/>
    <xf numFmtId="0" fontId="15" fillId="0" borderId="0" xfId="0" applyFont="1" applyFill="1"/>
    <xf numFmtId="49" fontId="5" fillId="0" borderId="1" xfId="0" applyNumberFormat="1" applyFont="1" applyBorder="1" applyAlignment="1" applyProtection="1">
      <alignment horizontal="center" vertical="center" wrapText="1"/>
    </xf>
    <xf numFmtId="164" fontId="2" fillId="0" borderId="1" xfId="3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/>
    <xf numFmtId="0" fontId="3" fillId="0" borderId="0" xfId="0" applyFont="1" applyAlignment="1">
      <alignment horizontal="left" wrapText="1"/>
    </xf>
    <xf numFmtId="0" fontId="4" fillId="0" borderId="0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3" fillId="0" borderId="0" xfId="3" applyFont="1" applyAlignment="1">
      <alignment horizontal="right" vertical="center" wrapText="1"/>
    </xf>
    <xf numFmtId="0" fontId="5" fillId="0" borderId="0" xfId="3" applyFont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J160"/>
  <sheetViews>
    <sheetView tabSelected="1" view="pageBreakPreview" topLeftCell="A4" zoomScale="120" zoomScaleNormal="100" zoomScaleSheetLayoutView="120" workbookViewId="0">
      <selection activeCell="A31" sqref="A31:J31"/>
    </sheetView>
  </sheetViews>
  <sheetFormatPr defaultRowHeight="15.75" x14ac:dyDescent="0.25"/>
  <cols>
    <col min="1" max="1" width="49.28515625" style="1" customWidth="1"/>
    <col min="2" max="2" width="16.42578125" style="2" customWidth="1"/>
    <col min="3" max="3" width="16.42578125" style="41" customWidth="1"/>
    <col min="4" max="4" width="8.85546875" style="41" customWidth="1"/>
    <col min="5" max="5" width="16.42578125" style="2" customWidth="1"/>
    <col min="6" max="6" width="10.85546875" style="2" customWidth="1"/>
    <col min="7" max="7" width="16.42578125" style="2" customWidth="1"/>
    <col min="8" max="8" width="13.140625" style="2" customWidth="1"/>
    <col min="9" max="9" width="16.42578125" style="2" customWidth="1"/>
    <col min="10" max="10" width="12.7109375" style="2" customWidth="1"/>
  </cols>
  <sheetData>
    <row r="1" spans="1:10" x14ac:dyDescent="0.25">
      <c r="J1" s="3" t="s">
        <v>98</v>
      </c>
    </row>
    <row r="3" spans="1:10" ht="63" customHeight="1" x14ac:dyDescent="0.25">
      <c r="A3" s="76" t="s">
        <v>99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x14ac:dyDescent="0.25">
      <c r="B4" s="74"/>
      <c r="J4" s="4" t="s">
        <v>0</v>
      </c>
    </row>
    <row r="5" spans="1:10" s="31" customFormat="1" x14ac:dyDescent="0.25">
      <c r="A5" s="77" t="s">
        <v>1</v>
      </c>
      <c r="B5" s="78" t="s">
        <v>100</v>
      </c>
      <c r="C5" s="80" t="s">
        <v>101</v>
      </c>
      <c r="D5" s="80" t="s">
        <v>92</v>
      </c>
      <c r="E5" s="77" t="s">
        <v>2</v>
      </c>
      <c r="F5" s="77"/>
      <c r="G5" s="77"/>
      <c r="H5" s="77"/>
      <c r="I5" s="77"/>
      <c r="J5" s="77"/>
    </row>
    <row r="6" spans="1:10" s="31" customFormat="1" ht="48.75" customHeight="1" x14ac:dyDescent="0.25">
      <c r="A6" s="77"/>
      <c r="B6" s="79"/>
      <c r="C6" s="81"/>
      <c r="D6" s="81"/>
      <c r="E6" s="34" t="s">
        <v>89</v>
      </c>
      <c r="F6" s="72" t="s">
        <v>93</v>
      </c>
      <c r="G6" s="34" t="s">
        <v>94</v>
      </c>
      <c r="H6" s="72" t="s">
        <v>95</v>
      </c>
      <c r="I6" s="34" t="s">
        <v>102</v>
      </c>
      <c r="J6" s="72" t="s">
        <v>103</v>
      </c>
    </row>
    <row r="7" spans="1:10" x14ac:dyDescent="0.25">
      <c r="A7" s="44" t="s">
        <v>3</v>
      </c>
      <c r="B7" s="45">
        <f t="shared" ref="B7" si="0">SUM(B9:B27)</f>
        <v>300730376.39999998</v>
      </c>
      <c r="C7" s="45">
        <f>SUM(C9:C27)</f>
        <v>300596824.10000002</v>
      </c>
      <c r="D7" s="45">
        <f>C7/B7*100</f>
        <v>99.955590685051945</v>
      </c>
      <c r="E7" s="45">
        <f>SUM(E9:E27)</f>
        <v>300933137.60000002</v>
      </c>
      <c r="F7" s="45">
        <f>E7/C7*100</f>
        <v>100.11188192057814</v>
      </c>
      <c r="G7" s="45">
        <f>SUM(G9:G27)</f>
        <v>297004608.99999994</v>
      </c>
      <c r="H7" s="45">
        <f>G7/E7*100</f>
        <v>98.694551011785919</v>
      </c>
      <c r="I7" s="45">
        <f>SUM(I9:I27)</f>
        <v>283991923.60000008</v>
      </c>
      <c r="J7" s="45">
        <f>I7/G7*100</f>
        <v>95.618692435847066</v>
      </c>
    </row>
    <row r="8" spans="1:10" s="47" customFormat="1" ht="15.75" customHeight="1" x14ac:dyDescent="0.25">
      <c r="A8" s="46" t="s">
        <v>87</v>
      </c>
      <c r="B8" s="40">
        <f t="shared" ref="B8" si="1">SUM(B9:B26)</f>
        <v>282835789.79999995</v>
      </c>
      <c r="C8" s="40">
        <f>SUM(C9:C26)</f>
        <v>275909001.10000002</v>
      </c>
      <c r="D8" s="40">
        <f t="shared" ref="D8:D29" si="2">C8/B8*100</f>
        <v>97.550950427844356</v>
      </c>
      <c r="E8" s="40">
        <f>SUM(E9:E26)</f>
        <v>273302504.80000001</v>
      </c>
      <c r="F8" s="40">
        <f>E8/C8*100</f>
        <v>99.055305811115844</v>
      </c>
      <c r="G8" s="40">
        <f t="shared" ref="G8" si="3">SUM(G9:G26)</f>
        <v>260054717.09999996</v>
      </c>
      <c r="H8" s="40">
        <f>G8/E8*100</f>
        <v>95.15270168866742</v>
      </c>
      <c r="I8" s="40">
        <f>SUM(I9:I26)</f>
        <v>236516941.30000007</v>
      </c>
      <c r="J8" s="40">
        <f>I8/G8*100</f>
        <v>90.948914112198622</v>
      </c>
    </row>
    <row r="9" spans="1:10" ht="31.5" x14ac:dyDescent="0.25">
      <c r="A9" s="7" t="s">
        <v>4</v>
      </c>
      <c r="B9" s="42">
        <v>41065992</v>
      </c>
      <c r="C9" s="42">
        <v>41706695.700000003</v>
      </c>
      <c r="D9" s="42">
        <f t="shared" si="2"/>
        <v>101.56018074517719</v>
      </c>
      <c r="E9" s="25">
        <v>38525482.399999999</v>
      </c>
      <c r="F9" s="25">
        <f>E9/C9*100</f>
        <v>92.372415875659968</v>
      </c>
      <c r="G9" s="25">
        <v>38480067.100000001</v>
      </c>
      <c r="H9" s="25">
        <f>G9/E9*100</f>
        <v>99.882116206804469</v>
      </c>
      <c r="I9" s="25">
        <v>37208085.5</v>
      </c>
      <c r="J9" s="25">
        <f>I9/G9*100</f>
        <v>96.694440275547237</v>
      </c>
    </row>
    <row r="10" spans="1:10" ht="15.75" customHeight="1" x14ac:dyDescent="0.25">
      <c r="A10" s="7" t="s">
        <v>5</v>
      </c>
      <c r="B10" s="42">
        <v>66345958.600000001</v>
      </c>
      <c r="C10" s="42">
        <v>64270172.400000006</v>
      </c>
      <c r="D10" s="42">
        <f t="shared" si="2"/>
        <v>96.87126956365961</v>
      </c>
      <c r="E10" s="25">
        <v>66292663.899999999</v>
      </c>
      <c r="F10" s="25">
        <f t="shared" ref="F10:J29" si="4">E10/C10*100</f>
        <v>103.14685868183543</v>
      </c>
      <c r="G10" s="25">
        <v>67201582.099999994</v>
      </c>
      <c r="H10" s="25">
        <f t="shared" si="4"/>
        <v>101.37106905429394</v>
      </c>
      <c r="I10" s="25">
        <v>60487227.299999997</v>
      </c>
      <c r="J10" s="25">
        <f t="shared" si="4"/>
        <v>90.008635823471195</v>
      </c>
    </row>
    <row r="11" spans="1:10" ht="31.5" x14ac:dyDescent="0.25">
      <c r="A11" s="7" t="s">
        <v>6</v>
      </c>
      <c r="B11" s="42">
        <v>54918816.200000003</v>
      </c>
      <c r="C11" s="42">
        <v>56085236</v>
      </c>
      <c r="D11" s="42">
        <f t="shared" si="2"/>
        <v>102.12389829335031</v>
      </c>
      <c r="E11" s="25">
        <v>58423523.200000003</v>
      </c>
      <c r="F11" s="25">
        <f t="shared" si="4"/>
        <v>104.16916708703874</v>
      </c>
      <c r="G11" s="25">
        <v>56650677.700000003</v>
      </c>
      <c r="H11" s="25">
        <f t="shared" si="4"/>
        <v>96.965527919411755</v>
      </c>
      <c r="I11" s="25">
        <v>53910687</v>
      </c>
      <c r="J11" s="25">
        <f t="shared" si="4"/>
        <v>95.163357595632078</v>
      </c>
    </row>
    <row r="12" spans="1:10" ht="31.5" x14ac:dyDescent="0.25">
      <c r="A12" s="7" t="s">
        <v>7</v>
      </c>
      <c r="B12" s="42">
        <v>3500795.4</v>
      </c>
      <c r="C12" s="42">
        <v>3202997.7</v>
      </c>
      <c r="D12" s="42">
        <f t="shared" si="2"/>
        <v>91.493427465084082</v>
      </c>
      <c r="E12" s="25">
        <v>2376691.9</v>
      </c>
      <c r="F12" s="25">
        <f t="shared" si="4"/>
        <v>74.202110728958687</v>
      </c>
      <c r="G12" s="25">
        <v>2866540.6</v>
      </c>
      <c r="H12" s="25">
        <f t="shared" si="4"/>
        <v>120.61052591629569</v>
      </c>
      <c r="I12" s="25">
        <v>2045458.5</v>
      </c>
      <c r="J12" s="25">
        <f t="shared" si="4"/>
        <v>71.356341507948642</v>
      </c>
    </row>
    <row r="13" spans="1:10" x14ac:dyDescent="0.25">
      <c r="A13" s="7" t="s">
        <v>8</v>
      </c>
      <c r="B13" s="42">
        <v>6310732.0999999996</v>
      </c>
      <c r="C13" s="42">
        <v>8207841.2999999998</v>
      </c>
      <c r="D13" s="42">
        <f t="shared" si="2"/>
        <v>130.06163421197994</v>
      </c>
      <c r="E13" s="25">
        <v>7093166.5</v>
      </c>
      <c r="F13" s="25">
        <f t="shared" si="4"/>
        <v>86.419391417814083</v>
      </c>
      <c r="G13" s="25">
        <v>7661227.5999999996</v>
      </c>
      <c r="H13" s="25">
        <f t="shared" si="4"/>
        <v>108.00856852859719</v>
      </c>
      <c r="I13" s="25">
        <v>6421521.7000000002</v>
      </c>
      <c r="J13" s="25">
        <f t="shared" si="4"/>
        <v>83.818443143498314</v>
      </c>
    </row>
    <row r="14" spans="1:10" ht="47.25" x14ac:dyDescent="0.25">
      <c r="A14" s="7" t="s">
        <v>9</v>
      </c>
      <c r="B14" s="42">
        <v>10883860.1</v>
      </c>
      <c r="C14" s="42">
        <v>9200735.2999999989</v>
      </c>
      <c r="D14" s="42">
        <f t="shared" si="2"/>
        <v>84.535589537759677</v>
      </c>
      <c r="E14" s="25">
        <v>9241542.5999999996</v>
      </c>
      <c r="F14" s="25">
        <f t="shared" si="4"/>
        <v>100.44352216066905</v>
      </c>
      <c r="G14" s="25">
        <v>7453331.5</v>
      </c>
      <c r="H14" s="25">
        <f t="shared" si="4"/>
        <v>80.650296412635697</v>
      </c>
      <c r="I14" s="25">
        <v>5556309</v>
      </c>
      <c r="J14" s="25">
        <f t="shared" si="4"/>
        <v>74.547992397762002</v>
      </c>
    </row>
    <row r="15" spans="1:10" ht="63.75" customHeight="1" x14ac:dyDescent="0.25">
      <c r="A15" s="7" t="s">
        <v>10</v>
      </c>
      <c r="B15" s="42">
        <v>21094100.100000001</v>
      </c>
      <c r="C15" s="42">
        <f>15759514.7+1693697.6</f>
        <v>17453212.300000001</v>
      </c>
      <c r="D15" s="42">
        <f t="shared" si="2"/>
        <v>82.739781347676455</v>
      </c>
      <c r="E15" s="25">
        <v>20148625.300000001</v>
      </c>
      <c r="F15" s="25">
        <f t="shared" si="4"/>
        <v>115.44364987756437</v>
      </c>
      <c r="G15" s="25">
        <v>13501850.699999999</v>
      </c>
      <c r="H15" s="25">
        <f t="shared" si="4"/>
        <v>67.011274957800708</v>
      </c>
      <c r="I15" s="25">
        <v>11864925.9</v>
      </c>
      <c r="J15" s="25">
        <f t="shared" si="4"/>
        <v>87.876293136614237</v>
      </c>
    </row>
    <row r="16" spans="1:10" x14ac:dyDescent="0.25">
      <c r="A16" s="7" t="s">
        <v>11</v>
      </c>
      <c r="B16" s="42">
        <v>5783312.2000000002</v>
      </c>
      <c r="C16" s="42">
        <v>6189397.5000000009</v>
      </c>
      <c r="D16" s="42">
        <f t="shared" si="2"/>
        <v>107.02167349706629</v>
      </c>
      <c r="E16" s="25">
        <v>5790901.5</v>
      </c>
      <c r="F16" s="25">
        <f t="shared" si="4"/>
        <v>93.561635037982285</v>
      </c>
      <c r="G16" s="25">
        <v>5538274.9000000004</v>
      </c>
      <c r="H16" s="25">
        <f t="shared" si="4"/>
        <v>95.637525521717137</v>
      </c>
      <c r="I16" s="25">
        <v>5538274.9000000004</v>
      </c>
      <c r="J16" s="25">
        <f t="shared" si="4"/>
        <v>100</v>
      </c>
    </row>
    <row r="17" spans="1:10" ht="31.5" x14ac:dyDescent="0.25">
      <c r="A17" s="7" t="s">
        <v>12</v>
      </c>
      <c r="B17" s="42">
        <v>3269793.5</v>
      </c>
      <c r="C17" s="42">
        <v>3688409.3999999994</v>
      </c>
      <c r="D17" s="42">
        <f t="shared" si="2"/>
        <v>112.80251795717373</v>
      </c>
      <c r="E17" s="25">
        <v>3441375.7</v>
      </c>
      <c r="F17" s="25">
        <f t="shared" si="4"/>
        <v>93.302432750550977</v>
      </c>
      <c r="G17" s="25">
        <v>3556811.6</v>
      </c>
      <c r="H17" s="25">
        <f t="shared" si="4"/>
        <v>103.35435331864522</v>
      </c>
      <c r="I17" s="25">
        <v>2269288.2000000002</v>
      </c>
      <c r="J17" s="25">
        <f t="shared" si="4"/>
        <v>63.801192056391187</v>
      </c>
    </row>
    <row r="18" spans="1:10" x14ac:dyDescent="0.25">
      <c r="A18" s="7" t="s">
        <v>13</v>
      </c>
      <c r="B18" s="42">
        <v>7182310.2999999998</v>
      </c>
      <c r="C18" s="42">
        <v>6855404.1000000006</v>
      </c>
      <c r="D18" s="42">
        <f t="shared" si="2"/>
        <v>95.448453403635327</v>
      </c>
      <c r="E18" s="25">
        <v>5569893.2999999998</v>
      </c>
      <c r="F18" s="25">
        <f t="shared" si="4"/>
        <v>81.248212632716999</v>
      </c>
      <c r="G18" s="25">
        <v>5321857</v>
      </c>
      <c r="H18" s="25">
        <f t="shared" si="4"/>
        <v>95.546839290440261</v>
      </c>
      <c r="I18" s="25">
        <v>5319588.3</v>
      </c>
      <c r="J18" s="25">
        <f t="shared" si="4"/>
        <v>99.957370143542008</v>
      </c>
    </row>
    <row r="19" spans="1:10" ht="31.5" x14ac:dyDescent="0.25">
      <c r="A19" s="7" t="s">
        <v>14</v>
      </c>
      <c r="B19" s="42">
        <v>3217283</v>
      </c>
      <c r="C19" s="42">
        <v>2441516.6</v>
      </c>
      <c r="D19" s="42">
        <f t="shared" si="2"/>
        <v>75.887529943744454</v>
      </c>
      <c r="E19" s="25">
        <v>2061412.8</v>
      </c>
      <c r="F19" s="25">
        <f t="shared" si="4"/>
        <v>84.431652031364436</v>
      </c>
      <c r="G19" s="25">
        <v>1972903.1</v>
      </c>
      <c r="H19" s="25">
        <f t="shared" si="4"/>
        <v>95.706357309899317</v>
      </c>
      <c r="I19" s="25">
        <v>1956674.9</v>
      </c>
      <c r="J19" s="25">
        <f t="shared" si="4"/>
        <v>99.177445663702386</v>
      </c>
    </row>
    <row r="20" spans="1:10" ht="31.5" x14ac:dyDescent="0.25">
      <c r="A20" s="7" t="s">
        <v>15</v>
      </c>
      <c r="B20" s="42">
        <v>35678477.299999997</v>
      </c>
      <c r="C20" s="42">
        <v>32626455.199999999</v>
      </c>
      <c r="D20" s="42">
        <f t="shared" si="2"/>
        <v>91.445761335784368</v>
      </c>
      <c r="E20" s="25">
        <v>31881894.5</v>
      </c>
      <c r="F20" s="25">
        <f t="shared" si="4"/>
        <v>97.717923398555413</v>
      </c>
      <c r="G20" s="25">
        <v>27926887.300000001</v>
      </c>
      <c r="H20" s="25">
        <f t="shared" si="4"/>
        <v>87.594817491162587</v>
      </c>
      <c r="I20" s="25">
        <v>22617445.800000001</v>
      </c>
      <c r="J20" s="25">
        <f t="shared" si="4"/>
        <v>80.988065576502692</v>
      </c>
    </row>
    <row r="21" spans="1:10" ht="31.5" x14ac:dyDescent="0.25">
      <c r="A21" s="7" t="s">
        <v>16</v>
      </c>
      <c r="B21" s="42">
        <v>7108030.7000000002</v>
      </c>
      <c r="C21" s="42">
        <v>6831129.2000000002</v>
      </c>
      <c r="D21" s="42">
        <f t="shared" si="2"/>
        <v>96.104385142849765</v>
      </c>
      <c r="E21" s="25">
        <v>6982685.5</v>
      </c>
      <c r="F21" s="25">
        <f t="shared" si="4"/>
        <v>102.21861270022532</v>
      </c>
      <c r="G21" s="25">
        <v>7179782.7000000002</v>
      </c>
      <c r="H21" s="25">
        <f t="shared" si="4"/>
        <v>102.82265612564106</v>
      </c>
      <c r="I21" s="25">
        <v>6505660.9000000004</v>
      </c>
      <c r="J21" s="25">
        <f t="shared" si="4"/>
        <v>90.610832832029871</v>
      </c>
    </row>
    <row r="22" spans="1:10" ht="31.5" customHeight="1" x14ac:dyDescent="0.25">
      <c r="A22" s="7" t="s">
        <v>17</v>
      </c>
      <c r="B22" s="42">
        <v>9697061.6999999993</v>
      </c>
      <c r="C22" s="42">
        <v>10349234.300000001</v>
      </c>
      <c r="D22" s="42">
        <f t="shared" si="2"/>
        <v>106.72546612753841</v>
      </c>
      <c r="E22" s="25">
        <v>9619141.8000000007</v>
      </c>
      <c r="F22" s="25">
        <f t="shared" si="4"/>
        <v>92.945444282771732</v>
      </c>
      <c r="G22" s="25">
        <v>11028277.6</v>
      </c>
      <c r="H22" s="25">
        <f t="shared" si="4"/>
        <v>114.64928815167272</v>
      </c>
      <c r="I22" s="25">
        <v>11750941.300000001</v>
      </c>
      <c r="J22" s="25">
        <f t="shared" si="4"/>
        <v>106.55282471308124</v>
      </c>
    </row>
    <row r="23" spans="1:10" ht="31.5" x14ac:dyDescent="0.25">
      <c r="A23" s="7" t="s">
        <v>18</v>
      </c>
      <c r="B23" s="42">
        <v>2903222.6</v>
      </c>
      <c r="C23" s="42">
        <v>3254805</v>
      </c>
      <c r="D23" s="42">
        <f t="shared" si="2"/>
        <v>112.11007381934819</v>
      </c>
      <c r="E23" s="25">
        <v>3225464.2</v>
      </c>
      <c r="F23" s="25">
        <f t="shared" si="4"/>
        <v>99.098538929367507</v>
      </c>
      <c r="G23" s="25">
        <v>1979780.4</v>
      </c>
      <c r="H23" s="25">
        <f t="shared" si="4"/>
        <v>61.379704663905422</v>
      </c>
      <c r="I23" s="25">
        <v>1652238.4</v>
      </c>
      <c r="J23" s="25">
        <f t="shared" si="4"/>
        <v>83.455639827528344</v>
      </c>
    </row>
    <row r="24" spans="1:10" ht="31.5" x14ac:dyDescent="0.25">
      <c r="A24" s="7" t="s">
        <v>19</v>
      </c>
      <c r="B24" s="42">
        <v>1222594.8999999999</v>
      </c>
      <c r="C24" s="42">
        <v>1105548.6000000001</v>
      </c>
      <c r="D24" s="42">
        <f t="shared" si="2"/>
        <v>90.426403709029074</v>
      </c>
      <c r="E24" s="26">
        <v>1073382.2</v>
      </c>
      <c r="F24" s="25">
        <f t="shared" si="4"/>
        <v>97.090458076650805</v>
      </c>
      <c r="G24" s="26">
        <v>1055669.8</v>
      </c>
      <c r="H24" s="25">
        <f t="shared" si="4"/>
        <v>98.349851525393291</v>
      </c>
      <c r="I24" s="26">
        <v>824759</v>
      </c>
      <c r="J24" s="25">
        <f t="shared" si="4"/>
        <v>78.126607391818908</v>
      </c>
    </row>
    <row r="25" spans="1:10" ht="31.5" x14ac:dyDescent="0.25">
      <c r="A25" s="7" t="s">
        <v>20</v>
      </c>
      <c r="B25" s="42">
        <v>934532.4</v>
      </c>
      <c r="C25" s="42">
        <v>607483.6</v>
      </c>
      <c r="D25" s="42">
        <f t="shared" si="2"/>
        <v>65.004016982182748</v>
      </c>
      <c r="E25" s="25">
        <v>800915.5</v>
      </c>
      <c r="F25" s="25">
        <f t="shared" si="4"/>
        <v>131.8415015648159</v>
      </c>
      <c r="G25" s="25">
        <v>251591.8</v>
      </c>
      <c r="H25" s="25">
        <f t="shared" si="4"/>
        <v>31.413026717550103</v>
      </c>
      <c r="I25" s="25">
        <v>251591.8</v>
      </c>
      <c r="J25" s="25">
        <f t="shared" si="4"/>
        <v>100</v>
      </c>
    </row>
    <row r="26" spans="1:10" ht="31.5" x14ac:dyDescent="0.25">
      <c r="A26" s="7" t="s">
        <v>21</v>
      </c>
      <c r="B26" s="42">
        <v>1718916.7</v>
      </c>
      <c r="C26" s="42">
        <v>1832726.8999999997</v>
      </c>
      <c r="D26" s="42">
        <f t="shared" si="2"/>
        <v>106.621042194773</v>
      </c>
      <c r="E26" s="25">
        <v>753742</v>
      </c>
      <c r="F26" s="25">
        <f t="shared" si="4"/>
        <v>41.126803999002803</v>
      </c>
      <c r="G26" s="25">
        <v>427603.6</v>
      </c>
      <c r="H26" s="25">
        <f t="shared" si="4"/>
        <v>56.730764638297984</v>
      </c>
      <c r="I26" s="25">
        <v>336262.9</v>
      </c>
      <c r="J26" s="25">
        <f t="shared" si="4"/>
        <v>78.638931009935376</v>
      </c>
    </row>
    <row r="27" spans="1:10" x14ac:dyDescent="0.25">
      <c r="A27" s="7" t="s">
        <v>110</v>
      </c>
      <c r="B27" s="23">
        <v>17894586.600000001</v>
      </c>
      <c r="C27" s="42">
        <v>24687823</v>
      </c>
      <c r="D27" s="42">
        <f t="shared" si="2"/>
        <v>137.96252214063441</v>
      </c>
      <c r="E27" s="6">
        <f>9362990+18267642.8</f>
        <v>27630632.800000001</v>
      </c>
      <c r="F27" s="25">
        <f t="shared" si="4"/>
        <v>111.92008627087127</v>
      </c>
      <c r="G27" s="6">
        <f>9342411+27607480.9</f>
        <v>36949891.899999999</v>
      </c>
      <c r="H27" s="25">
        <f t="shared" si="4"/>
        <v>133.72799735516733</v>
      </c>
      <c r="I27" s="6">
        <f>9342411+38132571.3</f>
        <v>47474982.299999997</v>
      </c>
      <c r="J27" s="25">
        <f t="shared" si="4"/>
        <v>128.48476641957373</v>
      </c>
    </row>
    <row r="28" spans="1:10" x14ac:dyDescent="0.25">
      <c r="A28" s="7" t="s">
        <v>22</v>
      </c>
      <c r="B28" s="6"/>
      <c r="C28" s="42"/>
      <c r="D28" s="42"/>
      <c r="E28" s="24"/>
      <c r="F28" s="25"/>
      <c r="G28" s="6">
        <v>7177235.7999999998</v>
      </c>
      <c r="H28" s="25"/>
      <c r="I28" s="6">
        <v>15114879.199999999</v>
      </c>
      <c r="J28" s="25"/>
    </row>
    <row r="29" spans="1:10" x14ac:dyDescent="0.25">
      <c r="A29" s="8" t="s">
        <v>23</v>
      </c>
      <c r="B29" s="5">
        <f>B7+B28</f>
        <v>300730376.39999998</v>
      </c>
      <c r="C29" s="5">
        <f>C7+C28</f>
        <v>300596824.10000002</v>
      </c>
      <c r="D29" s="5">
        <f t="shared" si="2"/>
        <v>99.955590685051945</v>
      </c>
      <c r="E29" s="5">
        <f>E7+E28</f>
        <v>300933137.60000002</v>
      </c>
      <c r="F29" s="5">
        <f t="shared" si="4"/>
        <v>100.11188192057814</v>
      </c>
      <c r="G29" s="5">
        <f>G7+G28</f>
        <v>304181844.79999995</v>
      </c>
      <c r="H29" s="5">
        <f t="shared" si="4"/>
        <v>101.07954452138736</v>
      </c>
      <c r="I29" s="5">
        <f>I7+I28</f>
        <v>299106802.80000007</v>
      </c>
      <c r="J29" s="5">
        <f t="shared" si="4"/>
        <v>98.331576296627205</v>
      </c>
    </row>
    <row r="30" spans="1:10" x14ac:dyDescent="0.25">
      <c r="B30" s="9"/>
      <c r="C30" s="43"/>
      <c r="D30" s="43"/>
      <c r="E30" s="9"/>
      <c r="F30" s="9"/>
      <c r="G30" s="9"/>
      <c r="H30" s="9"/>
      <c r="I30" s="9"/>
      <c r="J30" s="9"/>
    </row>
    <row r="31" spans="1:10" ht="41.25" customHeight="1" x14ac:dyDescent="0.25">
      <c r="A31" s="75" t="s">
        <v>111</v>
      </c>
      <c r="B31" s="75"/>
      <c r="C31" s="75"/>
      <c r="D31" s="75"/>
      <c r="E31" s="75"/>
      <c r="F31" s="75"/>
      <c r="G31" s="75"/>
      <c r="H31" s="75"/>
      <c r="I31" s="75"/>
      <c r="J31" s="75"/>
    </row>
    <row r="32" spans="1:10" ht="15" x14ac:dyDescent="0.25">
      <c r="A32" s="2"/>
      <c r="C32" s="2"/>
      <c r="D32" s="2"/>
    </row>
    <row r="33" spans="1:4" ht="15" x14ac:dyDescent="0.25">
      <c r="A33" s="2"/>
      <c r="C33" s="2"/>
      <c r="D33" s="2"/>
    </row>
    <row r="34" spans="1:4" ht="15" x14ac:dyDescent="0.25">
      <c r="A34" s="2"/>
      <c r="C34" s="2"/>
      <c r="D34" s="2"/>
    </row>
    <row r="35" spans="1:4" ht="15" x14ac:dyDescent="0.25">
      <c r="A35" s="2"/>
      <c r="C35" s="2"/>
      <c r="D35" s="2"/>
    </row>
    <row r="36" spans="1:4" ht="15" x14ac:dyDescent="0.25">
      <c r="A36" s="2"/>
      <c r="C36" s="2"/>
      <c r="D36" s="2"/>
    </row>
    <row r="37" spans="1:4" ht="15" x14ac:dyDescent="0.25">
      <c r="A37"/>
      <c r="B37"/>
      <c r="C37" s="2"/>
      <c r="D37" s="2"/>
    </row>
    <row r="38" spans="1:4" ht="15" x14ac:dyDescent="0.25">
      <c r="A38"/>
      <c r="B38"/>
      <c r="C38" s="2"/>
      <c r="D38" s="2"/>
    </row>
    <row r="39" spans="1:4" ht="15" x14ac:dyDescent="0.25">
      <c r="A39"/>
      <c r="B39"/>
      <c r="C39" s="2"/>
      <c r="D39" s="2"/>
    </row>
    <row r="40" spans="1:4" ht="15" x14ac:dyDescent="0.25">
      <c r="A40"/>
      <c r="B40"/>
      <c r="C40" s="2"/>
      <c r="D40" s="2"/>
    </row>
    <row r="41" spans="1:4" ht="15" x14ac:dyDescent="0.25">
      <c r="A41"/>
      <c r="B41"/>
      <c r="C41" s="2"/>
      <c r="D41" s="2"/>
    </row>
    <row r="42" spans="1:4" ht="15" x14ac:dyDescent="0.25">
      <c r="A42"/>
      <c r="B42"/>
      <c r="C42" s="2"/>
      <c r="D42" s="2"/>
    </row>
    <row r="43" spans="1:4" ht="15" x14ac:dyDescent="0.25">
      <c r="A43"/>
      <c r="B43"/>
      <c r="C43" s="2"/>
      <c r="D43" s="2"/>
    </row>
    <row r="44" spans="1:4" ht="15" x14ac:dyDescent="0.25">
      <c r="A44"/>
      <c r="B44"/>
      <c r="C44" s="2"/>
      <c r="D44" s="2"/>
    </row>
    <row r="45" spans="1:4" ht="15" x14ac:dyDescent="0.25">
      <c r="A45"/>
      <c r="B45"/>
      <c r="C45" s="2"/>
      <c r="D45" s="2"/>
    </row>
    <row r="46" spans="1:4" ht="15" x14ac:dyDescent="0.25">
      <c r="A46"/>
      <c r="B46"/>
      <c r="C46" s="2"/>
      <c r="D46" s="2"/>
    </row>
    <row r="47" spans="1:4" ht="15" x14ac:dyDescent="0.25">
      <c r="A47"/>
      <c r="B47"/>
      <c r="C47" s="2"/>
      <c r="D47" s="2"/>
    </row>
    <row r="48" spans="1:4" ht="15" x14ac:dyDescent="0.25">
      <c r="A48"/>
      <c r="B48"/>
      <c r="C48" s="2"/>
      <c r="D48" s="2"/>
    </row>
    <row r="49" spans="1:4" ht="15" x14ac:dyDescent="0.25">
      <c r="A49"/>
      <c r="B49"/>
      <c r="C49" s="2"/>
      <c r="D49" s="2"/>
    </row>
    <row r="50" spans="1:4" ht="15" x14ac:dyDescent="0.25">
      <c r="A50"/>
      <c r="B50"/>
      <c r="C50" s="2"/>
      <c r="D50" s="2"/>
    </row>
    <row r="51" spans="1:4" ht="15" x14ac:dyDescent="0.25">
      <c r="A51"/>
      <c r="B51"/>
      <c r="C51" s="2"/>
      <c r="D51" s="2"/>
    </row>
    <row r="52" spans="1:4" ht="15" x14ac:dyDescent="0.25">
      <c r="A52"/>
      <c r="B52"/>
      <c r="C52" s="2"/>
      <c r="D52" s="2"/>
    </row>
    <row r="53" spans="1:4" ht="15" x14ac:dyDescent="0.25">
      <c r="A53"/>
      <c r="B53"/>
      <c r="C53" s="2"/>
      <c r="D53" s="2"/>
    </row>
    <row r="54" spans="1:4" ht="15" x14ac:dyDescent="0.25">
      <c r="A54"/>
      <c r="B54"/>
      <c r="C54" s="2"/>
      <c r="D54" s="2"/>
    </row>
    <row r="55" spans="1:4" ht="15" x14ac:dyDescent="0.25">
      <c r="A55"/>
      <c r="B55"/>
      <c r="C55" s="2"/>
      <c r="D55" s="2"/>
    </row>
    <row r="56" spans="1:4" ht="15" x14ac:dyDescent="0.25">
      <c r="A56"/>
      <c r="B56"/>
      <c r="C56" s="2"/>
      <c r="D56" s="2"/>
    </row>
    <row r="57" spans="1:4" ht="15" x14ac:dyDescent="0.25">
      <c r="A57" s="2"/>
      <c r="C57" s="2"/>
      <c r="D57" s="2"/>
    </row>
    <row r="58" spans="1:4" ht="15" x14ac:dyDescent="0.25">
      <c r="A58" s="2"/>
      <c r="C58" s="2"/>
      <c r="D58" s="2"/>
    </row>
    <row r="59" spans="1:4" ht="15" x14ac:dyDescent="0.25">
      <c r="A59" s="2"/>
      <c r="C59" s="2"/>
      <c r="D59" s="2"/>
    </row>
    <row r="60" spans="1:4" ht="15" x14ac:dyDescent="0.25">
      <c r="A60" s="2"/>
      <c r="C60" s="2"/>
      <c r="D60" s="2"/>
    </row>
    <row r="61" spans="1:4" ht="15" x14ac:dyDescent="0.25">
      <c r="A61" s="2"/>
      <c r="C61" s="2"/>
      <c r="D61" s="2"/>
    </row>
    <row r="62" spans="1:4" ht="15" x14ac:dyDescent="0.25">
      <c r="A62" s="2"/>
      <c r="C62" s="2"/>
      <c r="D62" s="2"/>
    </row>
    <row r="63" spans="1:4" ht="15" x14ac:dyDescent="0.25">
      <c r="A63" s="2"/>
      <c r="C63" s="2"/>
      <c r="D63" s="2"/>
    </row>
    <row r="64" spans="1:4" ht="15" x14ac:dyDescent="0.25">
      <c r="A64" s="2"/>
      <c r="C64" s="2"/>
      <c r="D64" s="2"/>
    </row>
    <row r="65" spans="1:4" ht="15" x14ac:dyDescent="0.25">
      <c r="A65" s="2"/>
      <c r="C65" s="2"/>
      <c r="D65" s="2"/>
    </row>
    <row r="66" spans="1:4" ht="15" x14ac:dyDescent="0.25">
      <c r="A66" s="2"/>
      <c r="C66" s="2"/>
      <c r="D66" s="2"/>
    </row>
    <row r="67" spans="1:4" ht="15" x14ac:dyDescent="0.25">
      <c r="A67" s="2"/>
      <c r="C67" s="2"/>
      <c r="D67" s="2"/>
    </row>
    <row r="68" spans="1:4" ht="15" x14ac:dyDescent="0.25">
      <c r="A68" s="2"/>
      <c r="C68" s="2"/>
      <c r="D68" s="2"/>
    </row>
    <row r="69" spans="1:4" ht="15" x14ac:dyDescent="0.25">
      <c r="A69" s="2"/>
      <c r="C69" s="2"/>
      <c r="D69" s="2"/>
    </row>
    <row r="70" spans="1:4" ht="15" x14ac:dyDescent="0.25">
      <c r="A70" s="2"/>
      <c r="C70" s="2"/>
      <c r="D70" s="2"/>
    </row>
    <row r="71" spans="1:4" ht="15" x14ac:dyDescent="0.25">
      <c r="A71" s="2"/>
      <c r="C71" s="2"/>
      <c r="D71" s="2"/>
    </row>
    <row r="72" spans="1:4" ht="15" x14ac:dyDescent="0.25">
      <c r="A72" s="2"/>
      <c r="C72" s="2"/>
      <c r="D72" s="2"/>
    </row>
    <row r="73" spans="1:4" ht="15" x14ac:dyDescent="0.25">
      <c r="A73" s="2"/>
      <c r="C73" s="2"/>
      <c r="D73" s="2"/>
    </row>
    <row r="74" spans="1:4" ht="15" x14ac:dyDescent="0.25">
      <c r="A74" s="2"/>
      <c r="C74" s="2"/>
      <c r="D74" s="2"/>
    </row>
    <row r="75" spans="1:4" ht="15" x14ac:dyDescent="0.25">
      <c r="A75" s="2"/>
      <c r="C75" s="2"/>
      <c r="D75" s="2"/>
    </row>
    <row r="76" spans="1:4" ht="15" x14ac:dyDescent="0.25">
      <c r="A76" s="2"/>
      <c r="C76" s="2"/>
      <c r="D76" s="2"/>
    </row>
    <row r="77" spans="1:4" ht="15" x14ac:dyDescent="0.25">
      <c r="A77" s="2"/>
      <c r="C77" s="2"/>
      <c r="D77" s="2"/>
    </row>
    <row r="78" spans="1:4" ht="15" x14ac:dyDescent="0.25">
      <c r="A78" s="2"/>
      <c r="C78" s="2"/>
      <c r="D78" s="2"/>
    </row>
    <row r="79" spans="1:4" ht="15" x14ac:dyDescent="0.25">
      <c r="A79" s="2"/>
      <c r="C79" s="2"/>
      <c r="D79" s="2"/>
    </row>
    <row r="80" spans="1:4" ht="15" x14ac:dyDescent="0.25">
      <c r="A80" s="2"/>
      <c r="C80" s="2"/>
      <c r="D80" s="2"/>
    </row>
    <row r="81" spans="1:4" ht="15" x14ac:dyDescent="0.25">
      <c r="A81" s="2"/>
      <c r="C81" s="2"/>
      <c r="D81" s="2"/>
    </row>
    <row r="82" spans="1:4" ht="15" x14ac:dyDescent="0.25">
      <c r="A82" s="2"/>
      <c r="C82" s="2"/>
      <c r="D82" s="2"/>
    </row>
    <row r="83" spans="1:4" ht="15" x14ac:dyDescent="0.25">
      <c r="A83" s="2"/>
      <c r="C83" s="2"/>
      <c r="D83" s="2"/>
    </row>
    <row r="84" spans="1:4" ht="15" x14ac:dyDescent="0.25">
      <c r="A84" s="2"/>
      <c r="C84" s="2"/>
      <c r="D84" s="2"/>
    </row>
    <row r="85" spans="1:4" ht="15" x14ac:dyDescent="0.25">
      <c r="A85" s="2"/>
      <c r="C85" s="2"/>
      <c r="D85" s="2"/>
    </row>
    <row r="86" spans="1:4" ht="15" x14ac:dyDescent="0.25">
      <c r="A86" s="2"/>
      <c r="C86" s="2"/>
      <c r="D86" s="2"/>
    </row>
    <row r="87" spans="1:4" ht="15" x14ac:dyDescent="0.25">
      <c r="A87" s="2"/>
      <c r="C87" s="2"/>
      <c r="D87" s="2"/>
    </row>
    <row r="88" spans="1:4" ht="15" x14ac:dyDescent="0.25">
      <c r="A88" s="2"/>
      <c r="C88" s="2"/>
      <c r="D88" s="2"/>
    </row>
    <row r="89" spans="1:4" ht="15" x14ac:dyDescent="0.25">
      <c r="A89" s="2"/>
      <c r="C89" s="2"/>
      <c r="D89" s="2"/>
    </row>
    <row r="90" spans="1:4" ht="15" x14ac:dyDescent="0.25">
      <c r="A90" s="2"/>
      <c r="C90" s="2"/>
      <c r="D90" s="2"/>
    </row>
    <row r="91" spans="1:4" ht="15" x14ac:dyDescent="0.25">
      <c r="A91" s="2"/>
      <c r="C91" s="2"/>
      <c r="D91" s="2"/>
    </row>
    <row r="92" spans="1:4" ht="15" x14ac:dyDescent="0.25">
      <c r="A92" s="2"/>
      <c r="C92" s="2"/>
      <c r="D92" s="2"/>
    </row>
    <row r="93" spans="1:4" ht="15" x14ac:dyDescent="0.25">
      <c r="A93" s="2"/>
      <c r="C93" s="2"/>
      <c r="D93" s="2"/>
    </row>
    <row r="94" spans="1:4" ht="15" x14ac:dyDescent="0.25">
      <c r="A94" s="2"/>
      <c r="C94" s="2"/>
      <c r="D94" s="2"/>
    </row>
    <row r="95" spans="1:4" ht="15" x14ac:dyDescent="0.25">
      <c r="A95" s="2"/>
      <c r="C95" s="2"/>
      <c r="D95" s="2"/>
    </row>
    <row r="96" spans="1:4" ht="15" x14ac:dyDescent="0.25">
      <c r="A96" s="2"/>
      <c r="C96" s="2"/>
      <c r="D96" s="2"/>
    </row>
    <row r="97" spans="1:4" ht="15" x14ac:dyDescent="0.25">
      <c r="A97" s="2"/>
      <c r="C97" s="2"/>
      <c r="D97" s="2"/>
    </row>
    <row r="98" spans="1:4" ht="15" x14ac:dyDescent="0.25">
      <c r="A98" s="2"/>
      <c r="C98" s="2"/>
      <c r="D98" s="2"/>
    </row>
    <row r="99" spans="1:4" ht="15" x14ac:dyDescent="0.25">
      <c r="A99" s="2"/>
      <c r="C99" s="2"/>
      <c r="D99" s="2"/>
    </row>
    <row r="100" spans="1:4" ht="15" x14ac:dyDescent="0.25">
      <c r="A100" s="2"/>
      <c r="C100" s="2"/>
      <c r="D100" s="2"/>
    </row>
    <row r="101" spans="1:4" ht="15" x14ac:dyDescent="0.25">
      <c r="A101" s="2"/>
      <c r="C101" s="2"/>
      <c r="D101" s="2"/>
    </row>
    <row r="102" spans="1:4" ht="15" x14ac:dyDescent="0.25">
      <c r="A102" s="2"/>
      <c r="C102" s="2"/>
      <c r="D102" s="2"/>
    </row>
    <row r="103" spans="1:4" ht="15" x14ac:dyDescent="0.25">
      <c r="A103" s="2"/>
      <c r="C103" s="2"/>
      <c r="D103" s="2"/>
    </row>
    <row r="104" spans="1:4" ht="15" x14ac:dyDescent="0.25">
      <c r="A104" s="2"/>
      <c r="C104" s="2"/>
      <c r="D104" s="2"/>
    </row>
    <row r="105" spans="1:4" ht="15" x14ac:dyDescent="0.25">
      <c r="A105" s="2"/>
      <c r="C105" s="2"/>
      <c r="D105" s="2"/>
    </row>
    <row r="106" spans="1:4" ht="15" x14ac:dyDescent="0.25">
      <c r="A106" s="2"/>
      <c r="C106" s="2"/>
      <c r="D106" s="2"/>
    </row>
    <row r="107" spans="1:4" ht="15" x14ac:dyDescent="0.25">
      <c r="A107" s="2"/>
      <c r="C107" s="2"/>
      <c r="D107" s="2"/>
    </row>
    <row r="108" spans="1:4" ht="15" x14ac:dyDescent="0.25">
      <c r="A108" s="2"/>
      <c r="C108" s="2"/>
      <c r="D108" s="2"/>
    </row>
    <row r="109" spans="1:4" ht="15" x14ac:dyDescent="0.25">
      <c r="A109" s="2"/>
      <c r="C109" s="2"/>
      <c r="D109" s="2"/>
    </row>
    <row r="110" spans="1:4" ht="15" x14ac:dyDescent="0.25">
      <c r="A110" s="2"/>
      <c r="C110" s="2"/>
      <c r="D110" s="2"/>
    </row>
    <row r="111" spans="1:4" ht="15" x14ac:dyDescent="0.25">
      <c r="A111" s="2"/>
      <c r="C111" s="2"/>
      <c r="D111" s="2"/>
    </row>
    <row r="112" spans="1:4" ht="15" x14ac:dyDescent="0.25">
      <c r="A112" s="2"/>
      <c r="C112" s="2"/>
      <c r="D112" s="2"/>
    </row>
    <row r="113" spans="1:4" ht="15" x14ac:dyDescent="0.25">
      <c r="A113" s="2"/>
      <c r="C113" s="2"/>
      <c r="D113" s="2"/>
    </row>
    <row r="114" spans="1:4" ht="15" x14ac:dyDescent="0.25">
      <c r="A114" s="2"/>
      <c r="C114" s="2"/>
      <c r="D114" s="2"/>
    </row>
    <row r="115" spans="1:4" ht="15" x14ac:dyDescent="0.25">
      <c r="A115" s="2"/>
      <c r="C115" s="2"/>
      <c r="D115" s="2"/>
    </row>
    <row r="116" spans="1:4" ht="15" x14ac:dyDescent="0.25">
      <c r="A116" s="2"/>
      <c r="C116" s="2"/>
      <c r="D116" s="2"/>
    </row>
    <row r="117" spans="1:4" ht="15" x14ac:dyDescent="0.25">
      <c r="A117" s="2"/>
      <c r="C117" s="2"/>
      <c r="D117" s="2"/>
    </row>
    <row r="118" spans="1:4" ht="15" x14ac:dyDescent="0.25">
      <c r="A118" s="2"/>
      <c r="C118" s="2"/>
      <c r="D118" s="2"/>
    </row>
    <row r="119" spans="1:4" ht="15" x14ac:dyDescent="0.25">
      <c r="A119" s="2"/>
      <c r="C119" s="2"/>
      <c r="D119" s="2"/>
    </row>
    <row r="120" spans="1:4" ht="15" x14ac:dyDescent="0.25">
      <c r="A120" s="2"/>
      <c r="C120" s="2"/>
      <c r="D120" s="2"/>
    </row>
    <row r="121" spans="1:4" ht="15" x14ac:dyDescent="0.25">
      <c r="A121" s="2"/>
      <c r="C121" s="2"/>
      <c r="D121" s="2"/>
    </row>
    <row r="122" spans="1:4" ht="15" x14ac:dyDescent="0.25">
      <c r="A122" s="2"/>
      <c r="C122" s="2"/>
      <c r="D122" s="2"/>
    </row>
    <row r="123" spans="1:4" ht="15" x14ac:dyDescent="0.25">
      <c r="A123" s="2"/>
      <c r="C123" s="2"/>
      <c r="D123" s="2"/>
    </row>
    <row r="124" spans="1:4" ht="15" x14ac:dyDescent="0.25">
      <c r="A124" s="2"/>
      <c r="C124" s="2"/>
      <c r="D124" s="2"/>
    </row>
    <row r="125" spans="1:4" ht="15" x14ac:dyDescent="0.25">
      <c r="A125" s="2"/>
      <c r="C125" s="2"/>
      <c r="D125" s="2"/>
    </row>
    <row r="126" spans="1:4" ht="15" x14ac:dyDescent="0.25">
      <c r="A126" s="2"/>
      <c r="C126" s="2"/>
      <c r="D126" s="2"/>
    </row>
    <row r="127" spans="1:4" ht="15" x14ac:dyDescent="0.25">
      <c r="A127" s="2"/>
      <c r="C127" s="2"/>
      <c r="D127" s="2"/>
    </row>
    <row r="128" spans="1:4" ht="15" x14ac:dyDescent="0.25">
      <c r="A128" s="2"/>
      <c r="C128" s="2"/>
      <c r="D128" s="2"/>
    </row>
    <row r="129" spans="1:4" ht="15" x14ac:dyDescent="0.25">
      <c r="A129" s="2"/>
      <c r="C129" s="2"/>
      <c r="D129" s="2"/>
    </row>
    <row r="130" spans="1:4" ht="15" x14ac:dyDescent="0.25">
      <c r="A130" s="2"/>
      <c r="C130" s="2"/>
      <c r="D130" s="2"/>
    </row>
    <row r="131" spans="1:4" ht="15" x14ac:dyDescent="0.25">
      <c r="A131" s="2"/>
      <c r="C131" s="2"/>
      <c r="D131" s="2"/>
    </row>
    <row r="132" spans="1:4" ht="15" x14ac:dyDescent="0.25">
      <c r="A132" s="2"/>
      <c r="C132" s="2"/>
      <c r="D132" s="2"/>
    </row>
    <row r="133" spans="1:4" ht="15" x14ac:dyDescent="0.25">
      <c r="A133" s="2"/>
      <c r="C133" s="2"/>
      <c r="D133" s="2"/>
    </row>
    <row r="134" spans="1:4" ht="15" x14ac:dyDescent="0.25">
      <c r="A134" s="2"/>
      <c r="C134" s="2"/>
      <c r="D134" s="2"/>
    </row>
    <row r="135" spans="1:4" ht="15" x14ac:dyDescent="0.25">
      <c r="A135" s="2"/>
      <c r="C135" s="2"/>
      <c r="D135" s="2"/>
    </row>
    <row r="136" spans="1:4" ht="15" x14ac:dyDescent="0.25">
      <c r="A136" s="2"/>
      <c r="C136" s="2"/>
      <c r="D136" s="2"/>
    </row>
    <row r="137" spans="1:4" ht="15" x14ac:dyDescent="0.25">
      <c r="A137" s="2"/>
      <c r="C137" s="2"/>
      <c r="D137" s="2"/>
    </row>
    <row r="138" spans="1:4" ht="15" x14ac:dyDescent="0.25">
      <c r="A138" s="2"/>
      <c r="C138" s="2"/>
      <c r="D138" s="2"/>
    </row>
    <row r="139" spans="1:4" ht="15" x14ac:dyDescent="0.25">
      <c r="A139" s="2"/>
      <c r="C139" s="2"/>
      <c r="D139" s="2"/>
    </row>
    <row r="140" spans="1:4" ht="15" x14ac:dyDescent="0.25">
      <c r="A140" s="2"/>
      <c r="C140" s="2"/>
      <c r="D140" s="2"/>
    </row>
    <row r="141" spans="1:4" ht="15" x14ac:dyDescent="0.25">
      <c r="A141" s="2"/>
      <c r="C141" s="2"/>
      <c r="D141" s="2"/>
    </row>
    <row r="142" spans="1:4" ht="15" x14ac:dyDescent="0.25">
      <c r="A142" s="2"/>
      <c r="C142" s="2"/>
      <c r="D142" s="2"/>
    </row>
    <row r="143" spans="1:4" ht="15" x14ac:dyDescent="0.25">
      <c r="A143" s="2"/>
      <c r="C143" s="2"/>
      <c r="D143" s="2"/>
    </row>
    <row r="144" spans="1:4" ht="15" x14ac:dyDescent="0.25">
      <c r="A144" s="2"/>
      <c r="C144" s="2"/>
      <c r="D144" s="2"/>
    </row>
    <row r="145" spans="1:4" ht="15" x14ac:dyDescent="0.25">
      <c r="A145" s="2"/>
      <c r="C145" s="2"/>
      <c r="D145" s="2"/>
    </row>
    <row r="146" spans="1:4" ht="15" x14ac:dyDescent="0.25">
      <c r="A146" s="2"/>
      <c r="C146" s="2"/>
      <c r="D146" s="2"/>
    </row>
    <row r="147" spans="1:4" ht="15" x14ac:dyDescent="0.25">
      <c r="A147" s="2"/>
      <c r="C147" s="2"/>
      <c r="D147" s="2"/>
    </row>
    <row r="148" spans="1:4" ht="15" x14ac:dyDescent="0.25">
      <c r="A148" s="2"/>
      <c r="C148" s="2"/>
      <c r="D148" s="2"/>
    </row>
    <row r="149" spans="1:4" ht="15" x14ac:dyDescent="0.25">
      <c r="A149" s="2"/>
      <c r="C149" s="2"/>
      <c r="D149" s="2"/>
    </row>
    <row r="150" spans="1:4" ht="15" x14ac:dyDescent="0.25">
      <c r="A150" s="2"/>
      <c r="C150" s="2"/>
      <c r="D150" s="2"/>
    </row>
    <row r="151" spans="1:4" ht="15" x14ac:dyDescent="0.25">
      <c r="A151" s="2"/>
      <c r="C151" s="2"/>
      <c r="D151" s="2"/>
    </row>
    <row r="152" spans="1:4" ht="15" x14ac:dyDescent="0.25">
      <c r="A152" s="2"/>
      <c r="C152" s="2"/>
      <c r="D152" s="2"/>
    </row>
    <row r="153" spans="1:4" ht="15" x14ac:dyDescent="0.25">
      <c r="A153" s="2"/>
      <c r="C153" s="2"/>
      <c r="D153" s="2"/>
    </row>
    <row r="154" spans="1:4" ht="15" x14ac:dyDescent="0.25">
      <c r="A154" s="2"/>
      <c r="C154" s="2"/>
      <c r="D154" s="2"/>
    </row>
    <row r="155" spans="1:4" ht="15" x14ac:dyDescent="0.25">
      <c r="A155" s="2"/>
      <c r="C155" s="2"/>
      <c r="D155" s="2"/>
    </row>
    <row r="156" spans="1:4" ht="15" x14ac:dyDescent="0.25">
      <c r="A156" s="2"/>
      <c r="C156" s="2"/>
      <c r="D156" s="2"/>
    </row>
    <row r="157" spans="1:4" ht="15" x14ac:dyDescent="0.25">
      <c r="A157" s="2"/>
      <c r="C157" s="2"/>
      <c r="D157" s="2"/>
    </row>
    <row r="158" spans="1:4" ht="15" x14ac:dyDescent="0.25">
      <c r="A158" s="2"/>
      <c r="C158" s="2"/>
      <c r="D158" s="2"/>
    </row>
    <row r="159" spans="1:4" ht="15" x14ac:dyDescent="0.25">
      <c r="A159" s="2"/>
      <c r="C159" s="2"/>
      <c r="D159" s="2"/>
    </row>
    <row r="160" spans="1:4" ht="15" x14ac:dyDescent="0.25">
      <c r="A160" s="2"/>
      <c r="C160" s="2"/>
      <c r="D160" s="2"/>
    </row>
  </sheetData>
  <mergeCells count="7">
    <mergeCell ref="A31:J31"/>
    <mergeCell ref="A3:J3"/>
    <mergeCell ref="A5:A6"/>
    <mergeCell ref="B5:B6"/>
    <mergeCell ref="C5:C6"/>
    <mergeCell ref="E5:J5"/>
    <mergeCell ref="D5:D6"/>
  </mergeCells>
  <pageMargins left="0.78740157480314965" right="0.39370078740157483" top="0.78740157480314965" bottom="0.78740157480314965" header="0.31496062992125984" footer="0.31496062992125984"/>
  <pageSetup paperSize="9" scale="75" fitToHeight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E106"/>
  <sheetViews>
    <sheetView view="pageBreakPreview" zoomScale="140" zoomScaleNormal="100" zoomScaleSheetLayoutView="140" workbookViewId="0">
      <selection activeCell="B96" sqref="B96"/>
    </sheetView>
  </sheetViews>
  <sheetFormatPr defaultRowHeight="15" x14ac:dyDescent="0.25"/>
  <cols>
    <col min="1" max="1" width="53.5703125" style="12" customWidth="1"/>
    <col min="2" max="4" width="15.28515625" style="11" customWidth="1"/>
    <col min="5" max="16384" width="9.140625" style="64"/>
  </cols>
  <sheetData>
    <row r="1" spans="1:4" x14ac:dyDescent="0.25">
      <c r="A1" s="82" t="s">
        <v>104</v>
      </c>
      <c r="B1" s="82"/>
      <c r="C1" s="82"/>
      <c r="D1" s="82"/>
    </row>
    <row r="2" spans="1:4" x14ac:dyDescent="0.25">
      <c r="A2" s="48"/>
      <c r="B2" s="48"/>
      <c r="C2" s="48"/>
      <c r="D2" s="48"/>
    </row>
    <row r="3" spans="1:4" ht="55.9" customHeight="1" x14ac:dyDescent="0.25">
      <c r="A3" s="83" t="s">
        <v>106</v>
      </c>
      <c r="B3" s="83"/>
      <c r="C3" s="83"/>
      <c r="D3" s="83"/>
    </row>
    <row r="4" spans="1:4" x14ac:dyDescent="0.25">
      <c r="A4" s="10"/>
    </row>
    <row r="5" spans="1:4" x14ac:dyDescent="0.25">
      <c r="D5" s="13" t="s">
        <v>0</v>
      </c>
    </row>
    <row r="6" spans="1:4" ht="63" customHeight="1" x14ac:dyDescent="0.25">
      <c r="A6" s="14" t="s">
        <v>24</v>
      </c>
      <c r="B6" s="14" t="s">
        <v>90</v>
      </c>
      <c r="C6" s="14" t="s">
        <v>96</v>
      </c>
      <c r="D6" s="14" t="s">
        <v>105</v>
      </c>
    </row>
    <row r="7" spans="1:4" x14ac:dyDescent="0.25">
      <c r="A7" s="15" t="s">
        <v>25</v>
      </c>
      <c r="B7" s="16">
        <f>B8+B11+B18+B40+B43+B49+B53+B56+B60+B65+B71+B77+B82+B86+B88+B98+B101+B103</f>
        <v>273302504.80000001</v>
      </c>
      <c r="C7" s="16">
        <f>C8+C11+C18+C40+C43+C49+C53+C56+C60+C65+C71+C77+C82+C86+C88+C98+C101+C103</f>
        <v>260054717.09999996</v>
      </c>
      <c r="D7" s="16">
        <f>D8+D11+D18+D40+D43+D49+D53+D56+D60+D65+D71+D77+D82+D86+D88+D98+D101+D103</f>
        <v>236516941.30000007</v>
      </c>
    </row>
    <row r="8" spans="1:4" ht="26.25" x14ac:dyDescent="0.25">
      <c r="A8" s="65" t="s">
        <v>26</v>
      </c>
      <c r="B8" s="66">
        <f>SUM(B9:B10)</f>
        <v>38525482.399999999</v>
      </c>
      <c r="C8" s="66">
        <f>SUM(C9:C10)</f>
        <v>38480067.100000001</v>
      </c>
      <c r="D8" s="66">
        <f>SUM(D9:D10)</f>
        <v>37208085.5</v>
      </c>
    </row>
    <row r="9" spans="1:4" x14ac:dyDescent="0.25">
      <c r="A9" s="67" t="s">
        <v>28</v>
      </c>
      <c r="B9" s="68">
        <v>793854.6</v>
      </c>
      <c r="C9" s="68">
        <v>723716.7</v>
      </c>
      <c r="D9" s="68">
        <v>571549.1</v>
      </c>
    </row>
    <row r="10" spans="1:4" x14ac:dyDescent="0.25">
      <c r="A10" s="67" t="s">
        <v>29</v>
      </c>
      <c r="B10" s="68">
        <v>37731627.799999997</v>
      </c>
      <c r="C10" s="68">
        <v>37756350.399999999</v>
      </c>
      <c r="D10" s="68">
        <v>36636536.399999999</v>
      </c>
    </row>
    <row r="11" spans="1:4" ht="26.25" x14ac:dyDescent="0.25">
      <c r="A11" s="65" t="s">
        <v>30</v>
      </c>
      <c r="B11" s="66">
        <f>SUM(B12:B17)</f>
        <v>66292663.899999999</v>
      </c>
      <c r="C11" s="66">
        <f t="shared" ref="C11:D11" si="0">SUM(C12:C17)</f>
        <v>67201582.099999994</v>
      </c>
      <c r="D11" s="66">
        <f t="shared" si="0"/>
        <v>60487227.300000004</v>
      </c>
    </row>
    <row r="12" spans="1:4" ht="25.5" x14ac:dyDescent="0.25">
      <c r="A12" s="69" t="s">
        <v>31</v>
      </c>
      <c r="B12" s="68">
        <v>62614699.700000003</v>
      </c>
      <c r="C12" s="68">
        <v>62251295</v>
      </c>
      <c r="D12" s="68">
        <v>59495054.700000003</v>
      </c>
    </row>
    <row r="13" spans="1:4" x14ac:dyDescent="0.25">
      <c r="A13" s="69" t="s">
        <v>32</v>
      </c>
      <c r="B13" s="68">
        <v>313863.09999999998</v>
      </c>
      <c r="C13" s="68">
        <v>313773</v>
      </c>
      <c r="D13" s="68">
        <v>311588.90000000002</v>
      </c>
    </row>
    <row r="14" spans="1:4" x14ac:dyDescent="0.25">
      <c r="A14" s="69" t="s">
        <v>33</v>
      </c>
      <c r="B14" s="68">
        <v>49523.1</v>
      </c>
      <c r="C14" s="68">
        <v>49523.1</v>
      </c>
      <c r="D14" s="68">
        <v>49523.1</v>
      </c>
    </row>
    <row r="15" spans="1:4" x14ac:dyDescent="0.25">
      <c r="A15" s="69" t="s">
        <v>28</v>
      </c>
      <c r="B15" s="68">
        <v>2703993.8</v>
      </c>
      <c r="C15" s="68">
        <f>3941852.2+0.1</f>
        <v>3941852.3000000003</v>
      </c>
      <c r="D15" s="68"/>
    </row>
    <row r="16" spans="1:4" x14ac:dyDescent="0.25">
      <c r="A16" s="69" t="s">
        <v>29</v>
      </c>
      <c r="B16" s="68">
        <v>325611.8</v>
      </c>
      <c r="C16" s="68">
        <v>360166.3</v>
      </c>
      <c r="D16" s="68">
        <v>346088.2</v>
      </c>
    </row>
    <row r="17" spans="1:4" ht="25.5" x14ac:dyDescent="0.25">
      <c r="A17" s="69" t="s">
        <v>35</v>
      </c>
      <c r="B17" s="68">
        <v>284972.40000000002</v>
      </c>
      <c r="C17" s="68">
        <v>284972.40000000002</v>
      </c>
      <c r="D17" s="68">
        <v>284972.40000000002</v>
      </c>
    </row>
    <row r="18" spans="1:4" ht="39" x14ac:dyDescent="0.25">
      <c r="A18" s="65" t="s">
        <v>36</v>
      </c>
      <c r="B18" s="66">
        <f>SUM(B19:B39)</f>
        <v>58423523.199999996</v>
      </c>
      <c r="C18" s="66">
        <f t="shared" ref="C18:D18" si="1">SUM(C19:C39)</f>
        <v>56650677.700000003</v>
      </c>
      <c r="D18" s="66">
        <f t="shared" si="1"/>
        <v>53910687</v>
      </c>
    </row>
    <row r="19" spans="1:4" x14ac:dyDescent="0.25">
      <c r="A19" s="69" t="s">
        <v>37</v>
      </c>
      <c r="B19" s="68">
        <v>4800</v>
      </c>
      <c r="C19" s="68"/>
      <c r="D19" s="68"/>
    </row>
    <row r="20" spans="1:4" ht="25.5" x14ac:dyDescent="0.25">
      <c r="A20" s="69" t="s">
        <v>31</v>
      </c>
      <c r="B20" s="68">
        <v>359378.8</v>
      </c>
      <c r="C20" s="68">
        <v>359928.8</v>
      </c>
      <c r="D20" s="68">
        <v>359928.8</v>
      </c>
    </row>
    <row r="21" spans="1:4" x14ac:dyDescent="0.25">
      <c r="A21" s="69" t="s">
        <v>27</v>
      </c>
      <c r="B21" s="68">
        <v>2800</v>
      </c>
      <c r="C21" s="68">
        <v>1900</v>
      </c>
      <c r="D21" s="68">
        <v>1000</v>
      </c>
    </row>
    <row r="22" spans="1:4" x14ac:dyDescent="0.25">
      <c r="A22" s="69" t="s">
        <v>55</v>
      </c>
      <c r="B22" s="68">
        <v>100</v>
      </c>
      <c r="C22" s="68"/>
      <c r="D22" s="68"/>
    </row>
    <row r="23" spans="1:4" x14ac:dyDescent="0.25">
      <c r="A23" s="69" t="s">
        <v>38</v>
      </c>
      <c r="B23" s="68">
        <v>2424512.2000000002</v>
      </c>
      <c r="C23" s="68">
        <v>2427976.5</v>
      </c>
      <c r="D23" s="68">
        <v>2415304.7999999998</v>
      </c>
    </row>
    <row r="24" spans="1:4" ht="25.5" x14ac:dyDescent="0.25">
      <c r="A24" s="69" t="s">
        <v>58</v>
      </c>
      <c r="B24" s="68">
        <v>2000</v>
      </c>
      <c r="C24" s="68">
        <v>1400</v>
      </c>
      <c r="D24" s="68">
        <v>1400</v>
      </c>
    </row>
    <row r="25" spans="1:4" ht="25.5" x14ac:dyDescent="0.25">
      <c r="A25" s="69" t="s">
        <v>39</v>
      </c>
      <c r="B25" s="68">
        <v>3600</v>
      </c>
      <c r="C25" s="68">
        <v>3600</v>
      </c>
      <c r="D25" s="68">
        <v>3600</v>
      </c>
    </row>
    <row r="26" spans="1:4" x14ac:dyDescent="0.25">
      <c r="A26" s="69" t="s">
        <v>50</v>
      </c>
      <c r="B26" s="68">
        <v>1100</v>
      </c>
      <c r="C26" s="68">
        <v>800</v>
      </c>
      <c r="D26" s="68">
        <v>200</v>
      </c>
    </row>
    <row r="27" spans="1:4" ht="25.5" x14ac:dyDescent="0.25">
      <c r="A27" s="69" t="s">
        <v>40</v>
      </c>
      <c r="B27" s="68">
        <v>13081.7</v>
      </c>
      <c r="C27" s="68">
        <v>3996.2</v>
      </c>
      <c r="D27" s="68">
        <v>2196.1999999999998</v>
      </c>
    </row>
    <row r="28" spans="1:4" x14ac:dyDescent="0.25">
      <c r="A28" s="69" t="s">
        <v>32</v>
      </c>
      <c r="B28" s="68">
        <f>20528.7-0.1</f>
        <v>20528.600000000002</v>
      </c>
      <c r="C28" s="68">
        <f>23315.5-0.1</f>
        <v>23315.4</v>
      </c>
      <c r="D28" s="68">
        <v>23315.5</v>
      </c>
    </row>
    <row r="29" spans="1:4" ht="29.25" customHeight="1" x14ac:dyDescent="0.25">
      <c r="A29" s="69" t="s">
        <v>41</v>
      </c>
      <c r="B29" s="68">
        <v>956</v>
      </c>
      <c r="C29" s="68">
        <v>956</v>
      </c>
      <c r="D29" s="68">
        <v>956</v>
      </c>
    </row>
    <row r="30" spans="1:4" x14ac:dyDescent="0.25">
      <c r="A30" s="69" t="s">
        <v>33</v>
      </c>
      <c r="B30" s="68">
        <v>3900</v>
      </c>
      <c r="C30" s="68">
        <v>3900</v>
      </c>
      <c r="D30" s="68">
        <v>3900</v>
      </c>
    </row>
    <row r="31" spans="1:4" x14ac:dyDescent="0.25">
      <c r="A31" s="69" t="s">
        <v>42</v>
      </c>
      <c r="B31" s="68">
        <v>4700</v>
      </c>
      <c r="C31" s="68">
        <v>4000</v>
      </c>
      <c r="D31" s="68">
        <v>4000</v>
      </c>
    </row>
    <row r="32" spans="1:4" ht="25.5" x14ac:dyDescent="0.25">
      <c r="A32" s="69" t="s">
        <v>34</v>
      </c>
      <c r="B32" s="68">
        <v>22900</v>
      </c>
      <c r="C32" s="68">
        <v>22900</v>
      </c>
      <c r="D32" s="68">
        <v>22900</v>
      </c>
    </row>
    <row r="33" spans="1:4" ht="25.5" x14ac:dyDescent="0.25">
      <c r="A33" s="69" t="s">
        <v>43</v>
      </c>
      <c r="B33" s="68">
        <v>400</v>
      </c>
      <c r="C33" s="68">
        <v>300</v>
      </c>
      <c r="D33" s="68">
        <v>100</v>
      </c>
    </row>
    <row r="34" spans="1:4" x14ac:dyDescent="0.25">
      <c r="A34" s="69" t="s">
        <v>28</v>
      </c>
      <c r="B34" s="68">
        <v>45921</v>
      </c>
      <c r="C34" s="68">
        <v>800</v>
      </c>
      <c r="D34" s="68">
        <v>800</v>
      </c>
    </row>
    <row r="35" spans="1:4" ht="25.5" x14ac:dyDescent="0.25">
      <c r="A35" s="69" t="s">
        <v>44</v>
      </c>
      <c r="B35" s="68">
        <v>1200</v>
      </c>
      <c r="C35" s="68">
        <v>1200</v>
      </c>
      <c r="D35" s="68">
        <v>1200</v>
      </c>
    </row>
    <row r="36" spans="1:4" ht="25.5" x14ac:dyDescent="0.25">
      <c r="A36" s="69" t="s">
        <v>56</v>
      </c>
      <c r="B36" s="68">
        <v>100</v>
      </c>
      <c r="C36" s="68">
        <v>100</v>
      </c>
      <c r="D36" s="68">
        <v>100</v>
      </c>
    </row>
    <row r="37" spans="1:4" x14ac:dyDescent="0.25">
      <c r="A37" s="69" t="s">
        <v>29</v>
      </c>
      <c r="B37" s="68">
        <v>91134.6</v>
      </c>
      <c r="C37" s="68">
        <v>95944.6</v>
      </c>
      <c r="D37" s="68">
        <v>95944.6</v>
      </c>
    </row>
    <row r="38" spans="1:4" ht="25.5" x14ac:dyDescent="0.25">
      <c r="A38" s="69" t="s">
        <v>35</v>
      </c>
      <c r="B38" s="68">
        <v>55419010.299999997</v>
      </c>
      <c r="C38" s="68">
        <v>53697560.200000003</v>
      </c>
      <c r="D38" s="68">
        <v>50973741.100000001</v>
      </c>
    </row>
    <row r="39" spans="1:4" x14ac:dyDescent="0.25">
      <c r="A39" s="69" t="s">
        <v>60</v>
      </c>
      <c r="B39" s="68">
        <v>1400</v>
      </c>
      <c r="C39" s="68">
        <v>100</v>
      </c>
      <c r="D39" s="68">
        <v>100</v>
      </c>
    </row>
    <row r="40" spans="1:4" ht="39" x14ac:dyDescent="0.25">
      <c r="A40" s="65" t="s">
        <v>46</v>
      </c>
      <c r="B40" s="66">
        <f>SUM(B41:B42)</f>
        <v>2376691.9</v>
      </c>
      <c r="C40" s="66">
        <f t="shared" ref="C40:D40" si="2">SUM(C41:C42)</f>
        <v>2866540.5999999996</v>
      </c>
      <c r="D40" s="66">
        <f t="shared" si="2"/>
        <v>2045458.5</v>
      </c>
    </row>
    <row r="41" spans="1:4" ht="25.5" x14ac:dyDescent="0.25">
      <c r="A41" s="69" t="s">
        <v>40</v>
      </c>
      <c r="B41" s="68">
        <v>2076497.6</v>
      </c>
      <c r="C41" s="68">
        <v>2510323.2999999998</v>
      </c>
      <c r="D41" s="68">
        <v>2045458.5</v>
      </c>
    </row>
    <row r="42" spans="1:4" x14ac:dyDescent="0.25">
      <c r="A42" s="69" t="s">
        <v>28</v>
      </c>
      <c r="B42" s="68">
        <v>300194.3</v>
      </c>
      <c r="C42" s="68">
        <v>356217.3</v>
      </c>
      <c r="D42" s="68"/>
    </row>
    <row r="43" spans="1:4" ht="26.25" x14ac:dyDescent="0.25">
      <c r="A43" s="65" t="s">
        <v>47</v>
      </c>
      <c r="B43" s="66">
        <f>SUM(B44:B48)</f>
        <v>7093166.5000000009</v>
      </c>
      <c r="C43" s="66">
        <f>SUM(C44:C48)</f>
        <v>7661227.5999999996</v>
      </c>
      <c r="D43" s="66">
        <f>SUM(D44:D48)</f>
        <v>6421521.7000000002</v>
      </c>
    </row>
    <row r="44" spans="1:4" x14ac:dyDescent="0.25">
      <c r="A44" s="69" t="s">
        <v>37</v>
      </c>
      <c r="B44" s="68">
        <v>1120000</v>
      </c>
      <c r="C44" s="68"/>
      <c r="D44" s="68"/>
    </row>
    <row r="45" spans="1:4" x14ac:dyDescent="0.25">
      <c r="A45" s="69" t="s">
        <v>48</v>
      </c>
      <c r="B45" s="68">
        <v>13545</v>
      </c>
      <c r="C45" s="68">
        <v>3050</v>
      </c>
      <c r="D45" s="68">
        <v>3050</v>
      </c>
    </row>
    <row r="46" spans="1:4" ht="25.5" x14ac:dyDescent="0.25">
      <c r="A46" s="69" t="s">
        <v>39</v>
      </c>
      <c r="B46" s="68">
        <v>1873362.1</v>
      </c>
      <c r="C46" s="68">
        <v>3291481.7</v>
      </c>
      <c r="D46" s="68">
        <v>1814030.7</v>
      </c>
    </row>
    <row r="47" spans="1:4" x14ac:dyDescent="0.25">
      <c r="A47" s="69" t="s">
        <v>32</v>
      </c>
      <c r="B47" s="68">
        <v>3223794.7</v>
      </c>
      <c r="C47" s="68">
        <v>3705812.9</v>
      </c>
      <c r="D47" s="68">
        <v>3604441</v>
      </c>
    </row>
    <row r="48" spans="1:4" x14ac:dyDescent="0.25">
      <c r="A48" s="69" t="s">
        <v>28</v>
      </c>
      <c r="B48" s="68">
        <f>862464.8-0.1</f>
        <v>862464.70000000007</v>
      </c>
      <c r="C48" s="68">
        <v>660883</v>
      </c>
      <c r="D48" s="68">
        <v>1000000</v>
      </c>
    </row>
    <row r="49" spans="1:5" ht="51.75" x14ac:dyDescent="0.25">
      <c r="A49" s="65" t="s">
        <v>49</v>
      </c>
      <c r="B49" s="66">
        <f>SUM(B50:B52)</f>
        <v>9241542.5999999996</v>
      </c>
      <c r="C49" s="66">
        <f>SUM(C50:C52)</f>
        <v>7453331.5</v>
      </c>
      <c r="D49" s="66">
        <f>SUM(D50:D52)</f>
        <v>5556309</v>
      </c>
    </row>
    <row r="50" spans="1:5" x14ac:dyDescent="0.25">
      <c r="A50" s="69" t="s">
        <v>50</v>
      </c>
      <c r="B50" s="68">
        <v>2580</v>
      </c>
      <c r="C50" s="68">
        <v>2580</v>
      </c>
      <c r="D50" s="68">
        <v>2580</v>
      </c>
    </row>
    <row r="51" spans="1:5" x14ac:dyDescent="0.25">
      <c r="A51" s="69" t="s">
        <v>28</v>
      </c>
      <c r="B51" s="68">
        <v>5761675.2999999998</v>
      </c>
      <c r="C51" s="68">
        <v>4455726</v>
      </c>
      <c r="D51" s="68">
        <v>3727785.2</v>
      </c>
    </row>
    <row r="52" spans="1:5" ht="25.5" x14ac:dyDescent="0.25">
      <c r="A52" s="69" t="s">
        <v>45</v>
      </c>
      <c r="B52" s="68">
        <v>3477287.3</v>
      </c>
      <c r="C52" s="68">
        <f>2995025.4+0.1</f>
        <v>2995025.5</v>
      </c>
      <c r="D52" s="68">
        <v>1825943.8</v>
      </c>
    </row>
    <row r="53" spans="1:5" ht="51.75" x14ac:dyDescent="0.25">
      <c r="A53" s="65" t="s">
        <v>51</v>
      </c>
      <c r="B53" s="66">
        <f>SUM(B54:B55)</f>
        <v>20148625.300000001</v>
      </c>
      <c r="C53" s="66">
        <f t="shared" ref="C53:D53" si="3">SUM(C54:C55)</f>
        <v>13501850.700000001</v>
      </c>
      <c r="D53" s="66">
        <f t="shared" si="3"/>
        <v>11864925.899999999</v>
      </c>
    </row>
    <row r="54" spans="1:5" ht="25.5" x14ac:dyDescent="0.25">
      <c r="A54" s="69" t="s">
        <v>43</v>
      </c>
      <c r="B54" s="68">
        <v>10897090</v>
      </c>
      <c r="C54" s="68">
        <v>8343154.9000000004</v>
      </c>
      <c r="D54" s="68">
        <v>7874756.0999999996</v>
      </c>
    </row>
    <row r="55" spans="1:5" ht="25.5" x14ac:dyDescent="0.25">
      <c r="A55" s="69" t="s">
        <v>45</v>
      </c>
      <c r="B55" s="68">
        <v>9251535.3000000007</v>
      </c>
      <c r="C55" s="68">
        <f>5158695.9-0.1</f>
        <v>5158695.8000000007</v>
      </c>
      <c r="D55" s="68">
        <v>3990169.8</v>
      </c>
    </row>
    <row r="56" spans="1:5" ht="26.25" x14ac:dyDescent="0.25">
      <c r="A56" s="65" t="s">
        <v>52</v>
      </c>
      <c r="B56" s="66">
        <f>SUM(B57:B59)</f>
        <v>5790901.4999999991</v>
      </c>
      <c r="C56" s="66">
        <f>SUM(C57:C59)</f>
        <v>5538274.8999999994</v>
      </c>
      <c r="D56" s="66">
        <f>SUM(D57:D59)</f>
        <v>5538274.8999999994</v>
      </c>
    </row>
    <row r="57" spans="1:5" ht="25.5" x14ac:dyDescent="0.25">
      <c r="A57" s="69" t="s">
        <v>31</v>
      </c>
      <c r="B57" s="68">
        <v>115751.1</v>
      </c>
      <c r="C57" s="68">
        <v>115751.1</v>
      </c>
      <c r="D57" s="68">
        <v>115751.1</v>
      </c>
    </row>
    <row r="58" spans="1:5" x14ac:dyDescent="0.25">
      <c r="A58" s="69" t="s">
        <v>33</v>
      </c>
      <c r="B58" s="68">
        <v>5668097.0999999996</v>
      </c>
      <c r="C58" s="68">
        <v>5418097.0999999996</v>
      </c>
      <c r="D58" s="68">
        <v>5418097.0999999996</v>
      </c>
    </row>
    <row r="59" spans="1:5" ht="25.5" x14ac:dyDescent="0.25">
      <c r="A59" s="69" t="s">
        <v>53</v>
      </c>
      <c r="B59" s="68">
        <v>7053.3</v>
      </c>
      <c r="C59" s="68">
        <v>4426.7</v>
      </c>
      <c r="D59" s="68">
        <v>4426.7</v>
      </c>
    </row>
    <row r="60" spans="1:5" ht="26.25" x14ac:dyDescent="0.25">
      <c r="A60" s="65" t="s">
        <v>54</v>
      </c>
      <c r="B60" s="66">
        <f>SUM(B61:B64)</f>
        <v>3441375.7</v>
      </c>
      <c r="C60" s="66">
        <f t="shared" ref="C60:D60" si="4">SUM(C61:C64)</f>
        <v>3556811.6</v>
      </c>
      <c r="D60" s="66">
        <f t="shared" si="4"/>
        <v>2269288.1999999997</v>
      </c>
      <c r="E60" s="71"/>
    </row>
    <row r="61" spans="1:5" x14ac:dyDescent="0.25">
      <c r="A61" s="69" t="s">
        <v>55</v>
      </c>
      <c r="B61" s="68">
        <v>198780.9</v>
      </c>
      <c r="C61" s="68">
        <v>39084.9</v>
      </c>
      <c r="D61" s="68">
        <v>39084.9</v>
      </c>
    </row>
    <row r="62" spans="1:5" x14ac:dyDescent="0.25">
      <c r="A62" s="69" t="s">
        <v>42</v>
      </c>
      <c r="B62" s="68">
        <v>2826358.2</v>
      </c>
      <c r="C62" s="68">
        <v>3112658.2</v>
      </c>
      <c r="D62" s="68">
        <v>1832613.3</v>
      </c>
    </row>
    <row r="63" spans="1:5" ht="25.5" x14ac:dyDescent="0.25">
      <c r="A63" s="69" t="s">
        <v>44</v>
      </c>
      <c r="B63" s="68">
        <v>254578.6</v>
      </c>
      <c r="C63" s="68">
        <v>242638.6</v>
      </c>
      <c r="D63" s="68">
        <v>242638.6</v>
      </c>
    </row>
    <row r="64" spans="1:5" ht="25.5" x14ac:dyDescent="0.25">
      <c r="A64" s="69" t="s">
        <v>56</v>
      </c>
      <c r="B64" s="68">
        <v>161658</v>
      </c>
      <c r="C64" s="68">
        <v>162429.9</v>
      </c>
      <c r="D64" s="68">
        <v>154951.4</v>
      </c>
    </row>
    <row r="65" spans="1:4" ht="26.25" x14ac:dyDescent="0.25">
      <c r="A65" s="65" t="s">
        <v>57</v>
      </c>
      <c r="B65" s="66">
        <f>SUM(B66:B70)</f>
        <v>5569893.2999999998</v>
      </c>
      <c r="C65" s="66">
        <f>SUM(C66:C70)</f>
        <v>5321857</v>
      </c>
      <c r="D65" s="66">
        <f>SUM(D66:D70)</f>
        <v>5319588.3000000007</v>
      </c>
    </row>
    <row r="66" spans="1:4" x14ac:dyDescent="0.25">
      <c r="A66" s="69" t="s">
        <v>48</v>
      </c>
      <c r="B66" s="68">
        <v>96527.8</v>
      </c>
      <c r="C66" s="68">
        <v>104201.8</v>
      </c>
      <c r="D66" s="68">
        <v>104201.8</v>
      </c>
    </row>
    <row r="67" spans="1:4" x14ac:dyDescent="0.25">
      <c r="A67" s="69" t="s">
        <v>27</v>
      </c>
      <c r="B67" s="68">
        <v>3137560.4</v>
      </c>
      <c r="C67" s="68">
        <v>2933443.4</v>
      </c>
      <c r="D67" s="68">
        <v>2933443.4</v>
      </c>
    </row>
    <row r="68" spans="1:4" x14ac:dyDescent="0.25">
      <c r="A68" s="69" t="s">
        <v>59</v>
      </c>
      <c r="B68" s="68">
        <v>985.6</v>
      </c>
      <c r="C68" s="68">
        <v>985.6</v>
      </c>
      <c r="D68" s="68">
        <v>985.6</v>
      </c>
    </row>
    <row r="69" spans="1:4" ht="25.5" x14ac:dyDescent="0.25">
      <c r="A69" s="69" t="s">
        <v>34</v>
      </c>
      <c r="B69" s="68">
        <v>2270398.7000000002</v>
      </c>
      <c r="C69" s="68">
        <v>2225335.7999999998</v>
      </c>
      <c r="D69" s="68">
        <v>2223067.1</v>
      </c>
    </row>
    <row r="70" spans="1:4" x14ac:dyDescent="0.25">
      <c r="A70" s="69" t="s">
        <v>60</v>
      </c>
      <c r="B70" s="68">
        <v>64420.800000000003</v>
      </c>
      <c r="C70" s="68">
        <v>57890.400000000001</v>
      </c>
      <c r="D70" s="68">
        <v>57890.400000000001</v>
      </c>
    </row>
    <row r="71" spans="1:4" ht="39" x14ac:dyDescent="0.25">
      <c r="A71" s="65" t="s">
        <v>61</v>
      </c>
      <c r="B71" s="66">
        <f>SUM(B72:B76)</f>
        <v>2061412.8000000003</v>
      </c>
      <c r="C71" s="66">
        <f>SUM(C72:C76)</f>
        <v>1972903.1</v>
      </c>
      <c r="D71" s="66">
        <f>SUM(D72:D76)</f>
        <v>1956674.9</v>
      </c>
    </row>
    <row r="72" spans="1:4" x14ac:dyDescent="0.25">
      <c r="A72" s="69" t="s">
        <v>48</v>
      </c>
      <c r="B72" s="68">
        <v>3255</v>
      </c>
      <c r="C72" s="68">
        <v>3255</v>
      </c>
      <c r="D72" s="68">
        <v>3255</v>
      </c>
    </row>
    <row r="73" spans="1:4" ht="25.5" x14ac:dyDescent="0.25">
      <c r="A73" s="69" t="s">
        <v>58</v>
      </c>
      <c r="B73" s="68">
        <v>19387</v>
      </c>
      <c r="C73" s="68"/>
      <c r="D73" s="68"/>
    </row>
    <row r="74" spans="1:4" x14ac:dyDescent="0.25">
      <c r="A74" s="69" t="s">
        <v>50</v>
      </c>
      <c r="B74" s="68">
        <v>73744.100000000006</v>
      </c>
      <c r="C74" s="68">
        <v>72171.600000000006</v>
      </c>
      <c r="D74" s="68">
        <v>72171.600000000006</v>
      </c>
    </row>
    <row r="75" spans="1:4" ht="24.75" customHeight="1" x14ac:dyDescent="0.25">
      <c r="A75" s="69" t="s">
        <v>34</v>
      </c>
      <c r="B75" s="68">
        <v>1189345.8</v>
      </c>
      <c r="C75" s="68">
        <v>1121534.2</v>
      </c>
      <c r="D75" s="68">
        <v>1121534.2</v>
      </c>
    </row>
    <row r="76" spans="1:4" ht="25.5" x14ac:dyDescent="0.25">
      <c r="A76" s="69" t="s">
        <v>53</v>
      </c>
      <c r="B76" s="68">
        <v>775680.9</v>
      </c>
      <c r="C76" s="68">
        <f>775942.4-0.1</f>
        <v>775942.3</v>
      </c>
      <c r="D76" s="68">
        <f>759714.2-0.1</f>
        <v>759714.1</v>
      </c>
    </row>
    <row r="77" spans="1:4" ht="26.25" x14ac:dyDescent="0.25">
      <c r="A77" s="65" t="s">
        <v>62</v>
      </c>
      <c r="B77" s="66">
        <f>SUM(B78:B81)</f>
        <v>31881894.499999996</v>
      </c>
      <c r="C77" s="66">
        <f t="shared" ref="C77:D77" si="5">SUM(C78:C81)</f>
        <v>27926887.300000001</v>
      </c>
      <c r="D77" s="66">
        <f t="shared" si="5"/>
        <v>22617445.800000001</v>
      </c>
    </row>
    <row r="78" spans="1:4" x14ac:dyDescent="0.25">
      <c r="A78" s="69" t="s">
        <v>37</v>
      </c>
      <c r="B78" s="68">
        <v>26088862.399999999</v>
      </c>
      <c r="C78" s="68">
        <v>25603162</v>
      </c>
      <c r="D78" s="68">
        <v>20263766.800000001</v>
      </c>
    </row>
    <row r="79" spans="1:4" x14ac:dyDescent="0.25">
      <c r="A79" s="69" t="s">
        <v>38</v>
      </c>
      <c r="B79" s="68">
        <v>2482271.9</v>
      </c>
      <c r="C79" s="68">
        <v>2312965.1</v>
      </c>
      <c r="D79" s="68">
        <v>2342918.7999999998</v>
      </c>
    </row>
    <row r="80" spans="1:4" ht="25.5" x14ac:dyDescent="0.25">
      <c r="A80" s="69" t="s">
        <v>58</v>
      </c>
      <c r="B80" s="68">
        <v>3300000</v>
      </c>
      <c r="C80" s="68"/>
      <c r="D80" s="68"/>
    </row>
    <row r="81" spans="1:4" ht="25.5" x14ac:dyDescent="0.25">
      <c r="A81" s="69" t="s">
        <v>63</v>
      </c>
      <c r="B81" s="68">
        <v>10760.2</v>
      </c>
      <c r="C81" s="68">
        <v>10760.2</v>
      </c>
      <c r="D81" s="68">
        <v>10760.2</v>
      </c>
    </row>
    <row r="82" spans="1:4" ht="26.25" x14ac:dyDescent="0.25">
      <c r="A82" s="65" t="s">
        <v>64</v>
      </c>
      <c r="B82" s="66">
        <f>SUM(B83:B85)</f>
        <v>6982685.5</v>
      </c>
      <c r="C82" s="66">
        <f>SUM(C83:C85)</f>
        <v>7179782.6999999993</v>
      </c>
      <c r="D82" s="66">
        <f>SUM(D83:D85)</f>
        <v>6505660.9000000004</v>
      </c>
    </row>
    <row r="83" spans="1:4" ht="25.5" x14ac:dyDescent="0.25">
      <c r="A83" s="69" t="s">
        <v>65</v>
      </c>
      <c r="B83" s="68">
        <v>5761227.5999999996</v>
      </c>
      <c r="C83" s="68">
        <v>5973324.7999999998</v>
      </c>
      <c r="D83" s="68">
        <v>5349203</v>
      </c>
    </row>
    <row r="84" spans="1:4" x14ac:dyDescent="0.25">
      <c r="A84" s="69" t="s">
        <v>28</v>
      </c>
      <c r="B84" s="68">
        <v>65000</v>
      </c>
      <c r="C84" s="68">
        <v>50000</v>
      </c>
      <c r="D84" s="68"/>
    </row>
    <row r="85" spans="1:4" x14ac:dyDescent="0.25">
      <c r="A85" s="69" t="s">
        <v>66</v>
      </c>
      <c r="B85" s="68">
        <v>1156457.8999999999</v>
      </c>
      <c r="C85" s="68">
        <v>1156457.8999999999</v>
      </c>
      <c r="D85" s="68">
        <v>1156457.8999999999</v>
      </c>
    </row>
    <row r="86" spans="1:4" ht="39" x14ac:dyDescent="0.25">
      <c r="A86" s="65" t="s">
        <v>67</v>
      </c>
      <c r="B86" s="66">
        <f>B87</f>
        <v>9619141.8000000007</v>
      </c>
      <c r="C86" s="66">
        <f t="shared" ref="C86:D86" si="6">C87</f>
        <v>11028277.6</v>
      </c>
      <c r="D86" s="66">
        <f t="shared" si="6"/>
        <v>11750941.300000001</v>
      </c>
    </row>
    <row r="87" spans="1:4" x14ac:dyDescent="0.25">
      <c r="A87" s="67" t="s">
        <v>68</v>
      </c>
      <c r="B87" s="68">
        <v>9619141.8000000007</v>
      </c>
      <c r="C87" s="68">
        <v>11028277.6</v>
      </c>
      <c r="D87" s="68">
        <v>11750941.300000001</v>
      </c>
    </row>
    <row r="88" spans="1:4" ht="39" x14ac:dyDescent="0.25">
      <c r="A88" s="65" t="s">
        <v>69</v>
      </c>
      <c r="B88" s="66">
        <f>SUM(B89:B97)</f>
        <v>3225464.1999999997</v>
      </c>
      <c r="C88" s="66">
        <f t="shared" ref="C88:D88" si="7">SUM(C89:C97)</f>
        <v>1979780.4</v>
      </c>
      <c r="D88" s="66">
        <f t="shared" si="7"/>
        <v>1652238.4</v>
      </c>
    </row>
    <row r="89" spans="1:4" ht="25.5" x14ac:dyDescent="0.25">
      <c r="A89" s="69" t="s">
        <v>31</v>
      </c>
      <c r="B89" s="68">
        <v>2871.6</v>
      </c>
      <c r="C89" s="68">
        <v>2871.6</v>
      </c>
      <c r="D89" s="68">
        <v>2871.6</v>
      </c>
    </row>
    <row r="90" spans="1:4" x14ac:dyDescent="0.25">
      <c r="A90" s="69" t="s">
        <v>48</v>
      </c>
      <c r="B90" s="68">
        <v>29101.1</v>
      </c>
      <c r="C90" s="68">
        <v>29101.1</v>
      </c>
      <c r="D90" s="68">
        <v>29101.1</v>
      </c>
    </row>
    <row r="91" spans="1:4" x14ac:dyDescent="0.25">
      <c r="A91" s="69" t="s">
        <v>70</v>
      </c>
      <c r="B91" s="68">
        <v>263434.59999999998</v>
      </c>
      <c r="C91" s="68">
        <v>278779.7</v>
      </c>
      <c r="D91" s="68">
        <v>286915.7</v>
      </c>
    </row>
    <row r="92" spans="1:4" x14ac:dyDescent="0.25">
      <c r="A92" s="69" t="s">
        <v>32</v>
      </c>
      <c r="B92" s="68">
        <v>8467.2000000000007</v>
      </c>
      <c r="C92" s="68">
        <v>8467.2000000000007</v>
      </c>
      <c r="D92" s="68">
        <v>8467.2000000000007</v>
      </c>
    </row>
    <row r="93" spans="1:4" x14ac:dyDescent="0.25">
      <c r="A93" s="69" t="s">
        <v>59</v>
      </c>
      <c r="B93" s="68">
        <v>670982.6</v>
      </c>
      <c r="C93" s="68">
        <v>670982.6</v>
      </c>
      <c r="D93" s="68">
        <v>670982.6</v>
      </c>
    </row>
    <row r="94" spans="1:4" x14ac:dyDescent="0.25">
      <c r="A94" s="69" t="s">
        <v>28</v>
      </c>
      <c r="B94" s="68">
        <v>683346.4</v>
      </c>
      <c r="C94" s="68">
        <v>327857.7</v>
      </c>
      <c r="D94" s="68"/>
    </row>
    <row r="95" spans="1:4" x14ac:dyDescent="0.25">
      <c r="A95" s="69" t="s">
        <v>68</v>
      </c>
      <c r="B95" s="68">
        <v>628299.4</v>
      </c>
      <c r="C95" s="68"/>
      <c r="D95" s="68"/>
    </row>
    <row r="96" spans="1:4" ht="25.5" x14ac:dyDescent="0.25">
      <c r="A96" s="69" t="s">
        <v>71</v>
      </c>
      <c r="B96" s="68">
        <v>280474.3</v>
      </c>
      <c r="C96" s="68">
        <v>36534.5</v>
      </c>
      <c r="D96" s="68">
        <v>36534.5</v>
      </c>
    </row>
    <row r="97" spans="1:4" x14ac:dyDescent="0.25">
      <c r="A97" s="69" t="s">
        <v>72</v>
      </c>
      <c r="B97" s="68">
        <v>658487</v>
      </c>
      <c r="C97" s="68">
        <v>625186</v>
      </c>
      <c r="D97" s="68">
        <v>617365.69999999995</v>
      </c>
    </row>
    <row r="98" spans="1:4" ht="26.25" x14ac:dyDescent="0.25">
      <c r="A98" s="65" t="s">
        <v>73</v>
      </c>
      <c r="B98" s="66">
        <f>SUM(B99:B100)</f>
        <v>1073382.2</v>
      </c>
      <c r="C98" s="66">
        <f>SUM(C99:C100)</f>
        <v>1055669.8</v>
      </c>
      <c r="D98" s="66">
        <f>SUM(D99:D100)</f>
        <v>824759</v>
      </c>
    </row>
    <row r="99" spans="1:4" ht="24.75" customHeight="1" x14ac:dyDescent="0.25">
      <c r="A99" s="69" t="s">
        <v>41</v>
      </c>
      <c r="B99" s="68">
        <v>1067680.5</v>
      </c>
      <c r="C99" s="68">
        <v>1049968.1000000001</v>
      </c>
      <c r="D99" s="68">
        <v>819057.3</v>
      </c>
    </row>
    <row r="100" spans="1:4" ht="25.5" x14ac:dyDescent="0.25">
      <c r="A100" s="69" t="s">
        <v>35</v>
      </c>
      <c r="B100" s="68">
        <v>5701.7</v>
      </c>
      <c r="C100" s="68">
        <v>5701.7</v>
      </c>
      <c r="D100" s="68">
        <v>5701.7</v>
      </c>
    </row>
    <row r="101" spans="1:4" ht="39" x14ac:dyDescent="0.25">
      <c r="A101" s="65" t="s">
        <v>74</v>
      </c>
      <c r="B101" s="66">
        <f>B102</f>
        <v>800915.5</v>
      </c>
      <c r="C101" s="66">
        <f t="shared" ref="C101:D101" si="8">C102</f>
        <v>251591.8</v>
      </c>
      <c r="D101" s="66">
        <f t="shared" si="8"/>
        <v>251591.8</v>
      </c>
    </row>
    <row r="102" spans="1:4" x14ac:dyDescent="0.25">
      <c r="A102" s="67" t="s">
        <v>32</v>
      </c>
      <c r="B102" s="68">
        <v>800915.5</v>
      </c>
      <c r="C102" s="68">
        <v>251591.8</v>
      </c>
      <c r="D102" s="68">
        <v>251591.8</v>
      </c>
    </row>
    <row r="103" spans="1:4" ht="39" x14ac:dyDescent="0.25">
      <c r="A103" s="65" t="s">
        <v>75</v>
      </c>
      <c r="B103" s="66">
        <f>SUM(B104:B106)</f>
        <v>753742</v>
      </c>
      <c r="C103" s="66">
        <f>SUM(C104:C106)</f>
        <v>427603.6</v>
      </c>
      <c r="D103" s="66">
        <f>SUM(D104:D106)</f>
        <v>336262.9</v>
      </c>
    </row>
    <row r="104" spans="1:4" ht="25.5" x14ac:dyDescent="0.25">
      <c r="A104" s="67" t="s">
        <v>65</v>
      </c>
      <c r="B104" s="68">
        <f>314310.7+0.1</f>
        <v>314310.8</v>
      </c>
      <c r="C104" s="68">
        <v>249843.3</v>
      </c>
      <c r="D104" s="68">
        <v>158502.6</v>
      </c>
    </row>
    <row r="105" spans="1:4" x14ac:dyDescent="0.25">
      <c r="A105" s="67" t="s">
        <v>28</v>
      </c>
      <c r="B105" s="68">
        <v>435231.2</v>
      </c>
      <c r="C105" s="68">
        <v>173560.3</v>
      </c>
      <c r="D105" s="68">
        <v>173560.3</v>
      </c>
    </row>
    <row r="106" spans="1:4" x14ac:dyDescent="0.25">
      <c r="A106" s="67" t="s">
        <v>66</v>
      </c>
      <c r="B106" s="68">
        <v>4200</v>
      </c>
      <c r="C106" s="68">
        <v>4200</v>
      </c>
      <c r="D106" s="68">
        <v>4200</v>
      </c>
    </row>
  </sheetData>
  <mergeCells count="2">
    <mergeCell ref="A1:D1"/>
    <mergeCell ref="A3:D3"/>
  </mergeCells>
  <pageMargins left="0.78740157480314965" right="0.39370078740157483" top="0.78740157480314965" bottom="0.78740157480314965" header="0.31496062992125984" footer="0.31496062992125984"/>
  <pageSetup paperSize="9" scale="89" orientation="portrait" horizontalDpi="4294967295" verticalDpi="4294967295" r:id="rId1"/>
  <headerFooter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view="pageBreakPreview" zoomScale="120" zoomScaleNormal="100" zoomScaleSheetLayoutView="120" workbookViewId="0">
      <selection activeCell="H106" sqref="H106"/>
    </sheetView>
  </sheetViews>
  <sheetFormatPr defaultRowHeight="15" x14ac:dyDescent="0.25"/>
  <cols>
    <col min="1" max="1" width="5.42578125" style="54" bestFit="1" customWidth="1"/>
    <col min="2" max="2" width="71.42578125" style="17" customWidth="1"/>
    <col min="3" max="3" width="17.85546875" style="18" customWidth="1"/>
    <col min="4" max="4" width="18" style="18" customWidth="1"/>
    <col min="5" max="5" width="17.5703125" style="18" customWidth="1"/>
  </cols>
  <sheetData>
    <row r="1" spans="1:5" x14ac:dyDescent="0.25">
      <c r="E1" s="63" t="s">
        <v>107</v>
      </c>
    </row>
    <row r="2" spans="1:5" x14ac:dyDescent="0.25">
      <c r="E2" s="63"/>
    </row>
    <row r="3" spans="1:5" ht="31.15" customHeight="1" x14ac:dyDescent="0.25">
      <c r="B3" s="84" t="s">
        <v>108</v>
      </c>
      <c r="C3" s="84"/>
      <c r="D3" s="84"/>
      <c r="E3" s="84"/>
    </row>
    <row r="4" spans="1:5" x14ac:dyDescent="0.25">
      <c r="A4" s="62" t="s">
        <v>76</v>
      </c>
      <c r="C4" s="27"/>
      <c r="D4" s="27"/>
      <c r="E4" s="27"/>
    </row>
    <row r="5" spans="1:5" s="31" customFormat="1" ht="47.25" x14ac:dyDescent="0.25">
      <c r="A5" s="35" t="s">
        <v>84</v>
      </c>
      <c r="B5" s="35" t="s">
        <v>86</v>
      </c>
      <c r="C5" s="39" t="s">
        <v>91</v>
      </c>
      <c r="D5" s="39" t="s">
        <v>97</v>
      </c>
      <c r="E5" s="39" t="s">
        <v>109</v>
      </c>
    </row>
    <row r="6" spans="1:5" s="31" customFormat="1" ht="15.75" x14ac:dyDescent="0.25">
      <c r="A6" s="32"/>
      <c r="B6" s="32" t="s">
        <v>85</v>
      </c>
      <c r="C6" s="33">
        <f>C7+C11</f>
        <v>273302504.80000007</v>
      </c>
      <c r="D6" s="33">
        <f>D7+D11</f>
        <v>260054717.10000008</v>
      </c>
      <c r="E6" s="33">
        <f>E7+E11</f>
        <v>236516941.30000004</v>
      </c>
    </row>
    <row r="7" spans="1:5" ht="15.75" x14ac:dyDescent="0.25">
      <c r="A7" s="55"/>
      <c r="B7" s="36" t="s">
        <v>77</v>
      </c>
      <c r="C7" s="49">
        <f>C9+C10</f>
        <v>77727069.600000009</v>
      </c>
      <c r="D7" s="49">
        <f t="shared" ref="D7:E7" si="0">D9+D10</f>
        <v>70698305.700000003</v>
      </c>
      <c r="E7" s="49">
        <f t="shared" si="0"/>
        <v>50954517.699999996</v>
      </c>
    </row>
    <row r="8" spans="1:5" ht="15.75" x14ac:dyDescent="0.25">
      <c r="A8" s="56"/>
      <c r="B8" s="37" t="s">
        <v>78</v>
      </c>
      <c r="C8" s="50">
        <f>C7/C6</f>
        <v>0.28439940445068318</v>
      </c>
      <c r="D8" s="50">
        <f t="shared" ref="D8:E8" si="1">D7/D6</f>
        <v>0.27185934748037677</v>
      </c>
      <c r="E8" s="50">
        <f t="shared" si="1"/>
        <v>0.21543707364018744</v>
      </c>
    </row>
    <row r="9" spans="1:5" ht="15.75" x14ac:dyDescent="0.25">
      <c r="A9" s="56"/>
      <c r="B9" s="19" t="s">
        <v>88</v>
      </c>
      <c r="C9" s="42">
        <f>C16+C22+C28+C39+C45+C51+C60+C69+C75+C89+C95+C100+C104</f>
        <v>34995029.5</v>
      </c>
      <c r="D9" s="42">
        <f t="shared" ref="D9:E9" si="2">D16+D22+D28+D39+D45+D51+D60+D69+D75+D89+D95+D100+D104</f>
        <v>32934373.200000003</v>
      </c>
      <c r="E9" s="42">
        <f t="shared" si="2"/>
        <v>13514754.000000002</v>
      </c>
    </row>
    <row r="10" spans="1:5" ht="15.75" x14ac:dyDescent="0.25">
      <c r="A10" s="56"/>
      <c r="B10" s="19" t="s">
        <v>79</v>
      </c>
      <c r="C10" s="42">
        <f>C18+C24+C30+C35+C41+C47+C53+C62+C71+C77+C82+C91+C105</f>
        <v>42732040.100000009</v>
      </c>
      <c r="D10" s="42">
        <f>D18+D24+D30+D35+D41+D47+D53+D62+D71+D77+D82+D91+D105</f>
        <v>37763932.5</v>
      </c>
      <c r="E10" s="42">
        <f>E18+E24+E30+E35+E41+E47+E53+E62+E71+E77+E82+E91+E105</f>
        <v>37439763.699999996</v>
      </c>
    </row>
    <row r="11" spans="1:5" ht="15.75" x14ac:dyDescent="0.25">
      <c r="A11" s="55"/>
      <c r="B11" s="36" t="s">
        <v>80</v>
      </c>
      <c r="C11" s="49">
        <f>C17+C23+C29+C34+C40+C46+C52+C56+C61+C65+C70+C76+C81+C85+C90+C96+C101</f>
        <v>195575435.20000008</v>
      </c>
      <c r="D11" s="49">
        <f>D17+D23+D29+D34+D40+D46+D52+D56+D61+D65+D70+D76+D81+D85+D90+D96+D101</f>
        <v>189356411.40000007</v>
      </c>
      <c r="E11" s="49">
        <f>E17+E23+E29+E34+E40+E46+E52+E56+E61+E65+E70+E76+E81+E85+E90+E96+E101</f>
        <v>185562423.60000005</v>
      </c>
    </row>
    <row r="12" spans="1:5" ht="16.5" thickBot="1" x14ac:dyDescent="0.3">
      <c r="A12" s="57"/>
      <c r="B12" s="38" t="s">
        <v>78</v>
      </c>
      <c r="C12" s="51">
        <f>C11/C6</f>
        <v>0.71560059554931688</v>
      </c>
      <c r="D12" s="51">
        <f>D11/D6</f>
        <v>0.72814065251962312</v>
      </c>
      <c r="E12" s="51">
        <f>E11/E6</f>
        <v>0.78456292635981262</v>
      </c>
    </row>
    <row r="13" spans="1:5" ht="32.25" thickTop="1" x14ac:dyDescent="0.25">
      <c r="A13" s="58">
        <v>1</v>
      </c>
      <c r="B13" s="28" t="s">
        <v>26</v>
      </c>
      <c r="C13" s="52">
        <f>SUM(C16:C18)</f>
        <v>38525482.399999999</v>
      </c>
      <c r="D13" s="52">
        <f>SUM(D16:D18)</f>
        <v>38480067.100000001</v>
      </c>
      <c r="E13" s="52">
        <f>SUM(E16:E18)</f>
        <v>37208085.5</v>
      </c>
    </row>
    <row r="14" spans="1:5" s="30" customFormat="1" ht="15.75" x14ac:dyDescent="0.25">
      <c r="A14" s="59"/>
      <c r="B14" s="29" t="s">
        <v>82</v>
      </c>
      <c r="C14" s="53">
        <f>(C16+C18)/C13*100</f>
        <v>14.265996835382911</v>
      </c>
      <c r="D14" s="53">
        <f t="shared" ref="D14:E14" si="3">(D16+D18)/D13*100</f>
        <v>13.274739845762898</v>
      </c>
      <c r="E14" s="53">
        <f t="shared" si="3"/>
        <v>11.856160403630552</v>
      </c>
    </row>
    <row r="15" spans="1:5" s="30" customFormat="1" ht="15.75" x14ac:dyDescent="0.25">
      <c r="A15" s="59"/>
      <c r="B15" s="29" t="s">
        <v>83</v>
      </c>
      <c r="C15" s="53">
        <f>(C17)/C13*100</f>
        <v>85.734003164617093</v>
      </c>
      <c r="D15" s="53">
        <f t="shared" ref="D15:E15" si="4">(D17)/D13*100</f>
        <v>86.725260154237105</v>
      </c>
      <c r="E15" s="53">
        <f t="shared" si="4"/>
        <v>88.143839596369446</v>
      </c>
    </row>
    <row r="16" spans="1:5" ht="15.75" x14ac:dyDescent="0.25">
      <c r="A16" s="60"/>
      <c r="B16" s="21" t="s">
        <v>88</v>
      </c>
      <c r="C16" s="26">
        <v>1765935.7</v>
      </c>
      <c r="D16" s="26">
        <v>1587419.4</v>
      </c>
      <c r="E16" s="26">
        <v>1268859.6000000001</v>
      </c>
    </row>
    <row r="17" spans="1:5" ht="15.75" x14ac:dyDescent="0.25">
      <c r="A17" s="60"/>
      <c r="B17" s="21" t="s">
        <v>81</v>
      </c>
      <c r="C17" s="26">
        <v>33029438.300000001</v>
      </c>
      <c r="D17" s="26">
        <v>33371938.300000001</v>
      </c>
      <c r="E17" s="26">
        <v>32796635.199999999</v>
      </c>
    </row>
    <row r="18" spans="1:5" ht="15.75" x14ac:dyDescent="0.25">
      <c r="A18" s="60"/>
      <c r="B18" s="21" t="s">
        <v>79</v>
      </c>
      <c r="C18" s="26">
        <v>3730108.4</v>
      </c>
      <c r="D18" s="26">
        <v>3520709.4</v>
      </c>
      <c r="E18" s="26">
        <v>3142590.7</v>
      </c>
    </row>
    <row r="19" spans="1:5" s="70" customFormat="1" ht="31.5" x14ac:dyDescent="0.25">
      <c r="A19" s="61">
        <v>2</v>
      </c>
      <c r="B19" s="20" t="s">
        <v>30</v>
      </c>
      <c r="C19" s="39">
        <f>SUM(C22:C24)</f>
        <v>66292663.899999999</v>
      </c>
      <c r="D19" s="39">
        <f>SUM(D22:D24)</f>
        <v>67201582.100000009</v>
      </c>
      <c r="E19" s="39">
        <f>SUM(E22:E24)</f>
        <v>60487227.299999997</v>
      </c>
    </row>
    <row r="20" spans="1:5" s="70" customFormat="1" ht="15.75" x14ac:dyDescent="0.25">
      <c r="A20" s="61"/>
      <c r="B20" s="29" t="s">
        <v>82</v>
      </c>
      <c r="C20" s="53">
        <f>(C22+C24)/C19*100</f>
        <v>10.474171034179847</v>
      </c>
      <c r="D20" s="53">
        <f t="shared" ref="D20:E20" si="5">(D22+D24)/D19*100</f>
        <v>13.006095581193167</v>
      </c>
      <c r="E20" s="53">
        <f t="shared" si="5"/>
        <v>4.3257592004056038</v>
      </c>
    </row>
    <row r="21" spans="1:5" s="70" customFormat="1" ht="15.75" x14ac:dyDescent="0.25">
      <c r="A21" s="61"/>
      <c r="B21" s="29" t="s">
        <v>83</v>
      </c>
      <c r="C21" s="53">
        <f>C23/C19*100</f>
        <v>89.525828965820153</v>
      </c>
      <c r="D21" s="53">
        <f t="shared" ref="D21:E21" si="6">D23/D19*100</f>
        <v>86.993904418806821</v>
      </c>
      <c r="E21" s="53">
        <f t="shared" si="6"/>
        <v>95.674240799594401</v>
      </c>
    </row>
    <row r="22" spans="1:5" ht="15.75" x14ac:dyDescent="0.25">
      <c r="A22" s="60"/>
      <c r="B22" s="21" t="s">
        <v>88</v>
      </c>
      <c r="C22" s="26">
        <v>2791911.4</v>
      </c>
      <c r="D22" s="26">
        <v>4406360.2</v>
      </c>
      <c r="E22" s="26">
        <v>269226.3</v>
      </c>
    </row>
    <row r="23" spans="1:5" ht="15.75" x14ac:dyDescent="0.25">
      <c r="A23" s="60"/>
      <c r="B23" s="21" t="s">
        <v>81</v>
      </c>
      <c r="C23" s="26">
        <v>59349056.899999999</v>
      </c>
      <c r="D23" s="26">
        <v>58461280.100000001</v>
      </c>
      <c r="E23" s="26">
        <v>57870695.5</v>
      </c>
    </row>
    <row r="24" spans="1:5" ht="15.75" x14ac:dyDescent="0.25">
      <c r="A24" s="60"/>
      <c r="B24" s="21" t="s">
        <v>79</v>
      </c>
      <c r="C24" s="26">
        <v>4151695.6</v>
      </c>
      <c r="D24" s="26">
        <v>4333941.8</v>
      </c>
      <c r="E24" s="26">
        <v>2347305.5</v>
      </c>
    </row>
    <row r="25" spans="1:5" s="70" customFormat="1" ht="47.25" x14ac:dyDescent="0.25">
      <c r="A25" s="61">
        <v>3</v>
      </c>
      <c r="B25" s="20" t="s">
        <v>36</v>
      </c>
      <c r="C25" s="39">
        <f>SUM(C28:C30)</f>
        <v>58423523.200000003</v>
      </c>
      <c r="D25" s="39">
        <f t="shared" ref="D25:E25" si="7">SUM(D28:D30)</f>
        <v>56650677.700000003</v>
      </c>
      <c r="E25" s="39">
        <f t="shared" si="7"/>
        <v>53910687</v>
      </c>
    </row>
    <row r="26" spans="1:5" s="70" customFormat="1" ht="15.75" x14ac:dyDescent="0.25">
      <c r="A26" s="61"/>
      <c r="B26" s="29" t="s">
        <v>82</v>
      </c>
      <c r="C26" s="53">
        <f>(C28+C30)/C25*100</f>
        <v>17.618252779387326</v>
      </c>
      <c r="D26" s="53">
        <f t="shared" ref="D26:E26" si="8">(D28+D30)/D25*100</f>
        <v>18.720394054526903</v>
      </c>
      <c r="E26" s="53">
        <f t="shared" si="8"/>
        <v>18.282326470816447</v>
      </c>
    </row>
    <row r="27" spans="1:5" s="70" customFormat="1" ht="15.75" x14ac:dyDescent="0.25">
      <c r="A27" s="61"/>
      <c r="B27" s="29" t="s">
        <v>83</v>
      </c>
      <c r="C27" s="53">
        <f>C29/C25*100</f>
        <v>82.381747220612681</v>
      </c>
      <c r="D27" s="53">
        <f t="shared" ref="D27:E27" si="9">D29/D25*100</f>
        <v>81.279605945473094</v>
      </c>
      <c r="E27" s="53">
        <f t="shared" si="9"/>
        <v>81.717673529183571</v>
      </c>
    </row>
    <row r="28" spans="1:5" ht="15.75" x14ac:dyDescent="0.25">
      <c r="A28" s="60"/>
      <c r="B28" s="21" t="s">
        <v>88</v>
      </c>
      <c r="C28" s="26">
        <v>10248083</v>
      </c>
      <c r="D28" s="26">
        <v>10605230.1</v>
      </c>
      <c r="E28" s="26">
        <v>9856127.8000000007</v>
      </c>
    </row>
    <row r="29" spans="1:5" ht="15.75" x14ac:dyDescent="0.25">
      <c r="A29" s="60"/>
      <c r="B29" s="21" t="s">
        <v>81</v>
      </c>
      <c r="C29" s="26">
        <v>48130319.200000003</v>
      </c>
      <c r="D29" s="26">
        <v>46045447.600000001</v>
      </c>
      <c r="E29" s="26">
        <v>44054559.200000003</v>
      </c>
    </row>
    <row r="30" spans="1:5" ht="15.75" x14ac:dyDescent="0.25">
      <c r="A30" s="60"/>
      <c r="B30" s="21" t="s">
        <v>79</v>
      </c>
      <c r="C30" s="26">
        <v>45121</v>
      </c>
      <c r="D30" s="26"/>
      <c r="E30" s="26"/>
    </row>
    <row r="31" spans="1:5" s="70" customFormat="1" ht="31.5" x14ac:dyDescent="0.25">
      <c r="A31" s="61">
        <v>4</v>
      </c>
      <c r="B31" s="20" t="s">
        <v>46</v>
      </c>
      <c r="C31" s="39">
        <f>SUM(C34:C35)</f>
        <v>2376691.9000000004</v>
      </c>
      <c r="D31" s="39">
        <f>SUM(D34:D35)</f>
        <v>2866540.6</v>
      </c>
      <c r="E31" s="39">
        <f>SUM(E34:E35)</f>
        <v>2045458.5</v>
      </c>
    </row>
    <row r="32" spans="1:5" s="70" customFormat="1" ht="15.75" x14ac:dyDescent="0.25">
      <c r="A32" s="61"/>
      <c r="B32" s="29" t="s">
        <v>82</v>
      </c>
      <c r="C32" s="53">
        <f>(C35)/C31*100</f>
        <v>24.032029561761874</v>
      </c>
      <c r="D32" s="53">
        <f t="shared" ref="D32:E32" si="10">(D35)/D31*100</f>
        <v>36.900621606405991</v>
      </c>
      <c r="E32" s="53">
        <f t="shared" si="10"/>
        <v>11.933617817227777</v>
      </c>
    </row>
    <row r="33" spans="1:5" s="70" customFormat="1" ht="15.75" x14ac:dyDescent="0.25">
      <c r="A33" s="61"/>
      <c r="B33" s="29" t="s">
        <v>83</v>
      </c>
      <c r="C33" s="53">
        <f>C34/C31*100</f>
        <v>75.967970438238126</v>
      </c>
      <c r="D33" s="53">
        <f>D34/D31*100</f>
        <v>63.099378393594009</v>
      </c>
      <c r="E33" s="53">
        <f>E34/E31*100</f>
        <v>88.06638218277223</v>
      </c>
    </row>
    <row r="34" spans="1:5" s="70" customFormat="1" ht="15.75" x14ac:dyDescent="0.25">
      <c r="A34" s="60"/>
      <c r="B34" s="21" t="s">
        <v>81</v>
      </c>
      <c r="C34" s="26">
        <v>1805524.6</v>
      </c>
      <c r="D34" s="26">
        <v>1808769.3</v>
      </c>
      <c r="E34" s="26">
        <v>1801361.3</v>
      </c>
    </row>
    <row r="35" spans="1:5" s="70" customFormat="1" ht="15.75" x14ac:dyDescent="0.25">
      <c r="A35" s="60"/>
      <c r="B35" s="21" t="s">
        <v>79</v>
      </c>
      <c r="C35" s="26">
        <v>571167.30000000005</v>
      </c>
      <c r="D35" s="26">
        <v>1057771.3</v>
      </c>
      <c r="E35" s="26">
        <v>244097.2</v>
      </c>
    </row>
    <row r="36" spans="1:5" s="70" customFormat="1" ht="31.5" x14ac:dyDescent="0.25">
      <c r="A36" s="61">
        <v>5</v>
      </c>
      <c r="B36" s="20" t="s">
        <v>47</v>
      </c>
      <c r="C36" s="39">
        <f>SUM(C39:C41)</f>
        <v>7093166.5</v>
      </c>
      <c r="D36" s="39">
        <f>SUM(D39:D41)</f>
        <v>7661227.5999999996</v>
      </c>
      <c r="E36" s="39">
        <f t="shared" ref="E36" si="11">SUM(E39:E41)</f>
        <v>6421521.7000000002</v>
      </c>
    </row>
    <row r="37" spans="1:5" s="70" customFormat="1" ht="15.75" x14ac:dyDescent="0.25">
      <c r="A37" s="61"/>
      <c r="B37" s="29" t="s">
        <v>82</v>
      </c>
      <c r="C37" s="53">
        <f>(C39+C41)/C36*100</f>
        <v>43.122582840822929</v>
      </c>
      <c r="D37" s="53">
        <f t="shared" ref="D37:E37" si="12">(D39+D41)/D36*100</f>
        <v>38.899357330149023</v>
      </c>
      <c r="E37" s="53">
        <f t="shared" si="12"/>
        <v>27.208711293461796</v>
      </c>
    </row>
    <row r="38" spans="1:5" s="70" customFormat="1" ht="15.75" x14ac:dyDescent="0.25">
      <c r="A38" s="61"/>
      <c r="B38" s="29" t="s">
        <v>83</v>
      </c>
      <c r="C38" s="53">
        <f>C40/C36*100</f>
        <v>56.877417159177078</v>
      </c>
      <c r="D38" s="53">
        <f>D40/D36*100</f>
        <v>61.100642669850977</v>
      </c>
      <c r="E38" s="53">
        <f>E40/E36*100</f>
        <v>72.791288706538211</v>
      </c>
    </row>
    <row r="39" spans="1:5" s="70" customFormat="1" ht="15.75" x14ac:dyDescent="0.25">
      <c r="A39" s="61"/>
      <c r="B39" s="21" t="s">
        <v>88</v>
      </c>
      <c r="C39" s="26">
        <v>310139</v>
      </c>
      <c r="D39" s="26">
        <v>155854.79999999999</v>
      </c>
      <c r="E39" s="26">
        <v>33782.800000000003</v>
      </c>
    </row>
    <row r="40" spans="1:5" s="70" customFormat="1" ht="15.75" x14ac:dyDescent="0.25">
      <c r="A40" s="60"/>
      <c r="B40" s="21" t="s">
        <v>81</v>
      </c>
      <c r="C40" s="26">
        <v>4034409.9</v>
      </c>
      <c r="D40" s="26">
        <v>4681059.3</v>
      </c>
      <c r="E40" s="26">
        <v>4674308.4000000004</v>
      </c>
    </row>
    <row r="41" spans="1:5" s="70" customFormat="1" ht="15.75" x14ac:dyDescent="0.25">
      <c r="A41" s="60"/>
      <c r="B41" s="21" t="s">
        <v>79</v>
      </c>
      <c r="C41" s="26">
        <v>2748617.6</v>
      </c>
      <c r="D41" s="26">
        <v>2824313.5</v>
      </c>
      <c r="E41" s="26">
        <v>1713430.5</v>
      </c>
    </row>
    <row r="42" spans="1:5" s="70" customFormat="1" ht="47.25" x14ac:dyDescent="0.25">
      <c r="A42" s="61">
        <v>6</v>
      </c>
      <c r="B42" s="20" t="s">
        <v>49</v>
      </c>
      <c r="C42" s="39">
        <f>SUM(C45:C47)</f>
        <v>9241542.5999999996</v>
      </c>
      <c r="D42" s="39">
        <f>SUM(D45:D47)</f>
        <v>7453331.5</v>
      </c>
      <c r="E42" s="39">
        <f>SUM(E45:E47)</f>
        <v>5556309</v>
      </c>
    </row>
    <row r="43" spans="1:5" s="70" customFormat="1" ht="15.75" x14ac:dyDescent="0.25">
      <c r="A43" s="61"/>
      <c r="B43" s="29" t="s">
        <v>82</v>
      </c>
      <c r="C43" s="53">
        <f>(C45+C47)/C42*100</f>
        <v>80.104972951160775</v>
      </c>
      <c r="D43" s="53">
        <f t="shared" ref="D43:E43" si="13">(D45+D47)/D42*100</f>
        <v>76.742751882161684</v>
      </c>
      <c r="E43" s="53">
        <f t="shared" si="13"/>
        <v>68.802314630089867</v>
      </c>
    </row>
    <row r="44" spans="1:5" s="70" customFormat="1" ht="15.75" x14ac:dyDescent="0.25">
      <c r="A44" s="61"/>
      <c r="B44" s="29" t="s">
        <v>83</v>
      </c>
      <c r="C44" s="53">
        <f>C46/C42*100</f>
        <v>19.895027048839228</v>
      </c>
      <c r="D44" s="53">
        <f t="shared" ref="D44:E44" si="14">D46/D42*100</f>
        <v>23.257248117838312</v>
      </c>
      <c r="E44" s="53">
        <f t="shared" si="14"/>
        <v>31.197685369910133</v>
      </c>
    </row>
    <row r="45" spans="1:5" ht="15.75" x14ac:dyDescent="0.25">
      <c r="A45" s="60"/>
      <c r="B45" s="21" t="s">
        <v>88</v>
      </c>
      <c r="C45" s="26">
        <v>5050915.5999999996</v>
      </c>
      <c r="D45" s="26">
        <v>3439081.7</v>
      </c>
      <c r="E45" s="26">
        <v>1500000</v>
      </c>
    </row>
    <row r="46" spans="1:5" ht="15.75" x14ac:dyDescent="0.25">
      <c r="A46" s="60"/>
      <c r="B46" s="21" t="s">
        <v>81</v>
      </c>
      <c r="C46" s="26">
        <v>1838607.4</v>
      </c>
      <c r="D46" s="26">
        <v>1733439.8</v>
      </c>
      <c r="E46" s="26">
        <v>1733439.8</v>
      </c>
    </row>
    <row r="47" spans="1:5" ht="15.75" x14ac:dyDescent="0.25">
      <c r="A47" s="60"/>
      <c r="B47" s="21" t="s">
        <v>79</v>
      </c>
      <c r="C47" s="26">
        <v>2352019.6</v>
      </c>
      <c r="D47" s="26">
        <v>2280810</v>
      </c>
      <c r="E47" s="26">
        <v>2322869.2000000002</v>
      </c>
    </row>
    <row r="48" spans="1:5" s="70" customFormat="1" ht="63" x14ac:dyDescent="0.25">
      <c r="A48" s="61">
        <v>7</v>
      </c>
      <c r="B48" s="20" t="s">
        <v>51</v>
      </c>
      <c r="C48" s="39">
        <f>SUM(C51:C53)</f>
        <v>20148625.300000001</v>
      </c>
      <c r="D48" s="39">
        <f>SUM(D51:D53)</f>
        <v>13501850.699999999</v>
      </c>
      <c r="E48" s="39">
        <f>SUM(E51:E53)</f>
        <v>11864925.899999999</v>
      </c>
    </row>
    <row r="49" spans="1:5" s="70" customFormat="1" ht="15.75" x14ac:dyDescent="0.25">
      <c r="A49" s="61"/>
      <c r="B49" s="29" t="s">
        <v>82</v>
      </c>
      <c r="C49" s="53">
        <f>(C51+C53)/C48*100</f>
        <v>38.364944927533095</v>
      </c>
      <c r="D49" s="53">
        <f t="shared" ref="D49:E49" si="15">(D51+D53)/D48*100</f>
        <v>37.417131267789834</v>
      </c>
      <c r="E49" s="53">
        <f t="shared" si="15"/>
        <v>29.183513063490778</v>
      </c>
    </row>
    <row r="50" spans="1:5" s="70" customFormat="1" ht="15.75" x14ac:dyDescent="0.25">
      <c r="A50" s="61"/>
      <c r="B50" s="29" t="s">
        <v>83</v>
      </c>
      <c r="C50" s="53">
        <f>C52/C48*100</f>
        <v>61.635055072466905</v>
      </c>
      <c r="D50" s="53">
        <f t="shared" ref="D50:E50" si="16">D52/D48*100</f>
        <v>62.582868732210173</v>
      </c>
      <c r="E50" s="53">
        <f t="shared" si="16"/>
        <v>70.816486936509222</v>
      </c>
    </row>
    <row r="51" spans="1:5" s="70" customFormat="1" ht="15.75" x14ac:dyDescent="0.25">
      <c r="A51" s="60"/>
      <c r="B51" s="21" t="s">
        <v>88</v>
      </c>
      <c r="C51" s="26">
        <v>1199482.2</v>
      </c>
      <c r="D51" s="26">
        <v>1168526.1000000001</v>
      </c>
      <c r="E51" s="26"/>
    </row>
    <row r="52" spans="1:5" s="70" customFormat="1" ht="15.75" x14ac:dyDescent="0.25">
      <c r="A52" s="60"/>
      <c r="B52" s="21" t="s">
        <v>81</v>
      </c>
      <c r="C52" s="26">
        <v>12418616.300000001</v>
      </c>
      <c r="D52" s="26">
        <v>8449845.5</v>
      </c>
      <c r="E52" s="26">
        <v>8402323.6999999993</v>
      </c>
    </row>
    <row r="53" spans="1:5" s="70" customFormat="1" ht="15.75" x14ac:dyDescent="0.25">
      <c r="A53" s="60"/>
      <c r="B53" s="21" t="s">
        <v>79</v>
      </c>
      <c r="C53" s="26">
        <v>6530526.7999999998</v>
      </c>
      <c r="D53" s="26">
        <v>3883479.1</v>
      </c>
      <c r="E53" s="26">
        <v>3462602.2</v>
      </c>
    </row>
    <row r="54" spans="1:5" s="70" customFormat="1" ht="31.5" x14ac:dyDescent="0.25">
      <c r="A54" s="61">
        <v>8</v>
      </c>
      <c r="B54" s="20" t="s">
        <v>52</v>
      </c>
      <c r="C54" s="39">
        <f>SUM(C56:C56)</f>
        <v>5790901.5</v>
      </c>
      <c r="D54" s="39">
        <f>SUM(D56:D56)</f>
        <v>5538274.9000000004</v>
      </c>
      <c r="E54" s="39">
        <f>SUM(E56:E56)</f>
        <v>5538274.9000000004</v>
      </c>
    </row>
    <row r="55" spans="1:5" s="70" customFormat="1" ht="15.75" x14ac:dyDescent="0.25">
      <c r="A55" s="61"/>
      <c r="B55" s="29" t="s">
        <v>83</v>
      </c>
      <c r="C55" s="53">
        <f>C56/C54*100</f>
        <v>100</v>
      </c>
      <c r="D55" s="53">
        <f>D56/D54*100</f>
        <v>100</v>
      </c>
      <c r="E55" s="53">
        <f>E56/E54*100</f>
        <v>100</v>
      </c>
    </row>
    <row r="56" spans="1:5" s="70" customFormat="1" ht="15.75" x14ac:dyDescent="0.25">
      <c r="A56" s="61"/>
      <c r="B56" s="21" t="s">
        <v>81</v>
      </c>
      <c r="C56" s="73">
        <v>5790901.5</v>
      </c>
      <c r="D56" s="73">
        <v>5538274.9000000004</v>
      </c>
      <c r="E56" s="73">
        <v>5538274.9000000004</v>
      </c>
    </row>
    <row r="57" spans="1:5" s="70" customFormat="1" ht="31.5" x14ac:dyDescent="0.25">
      <c r="A57" s="61">
        <v>9</v>
      </c>
      <c r="B57" s="20" t="s">
        <v>54</v>
      </c>
      <c r="C57" s="39">
        <f>SUM(C60:C62)</f>
        <v>3441375.7</v>
      </c>
      <c r="D57" s="39">
        <f>SUM(D60:D62)</f>
        <v>3556811.6</v>
      </c>
      <c r="E57" s="39">
        <f>SUM(E60:E62)</f>
        <v>2269288.2000000002</v>
      </c>
    </row>
    <row r="58" spans="1:5" s="70" customFormat="1" ht="15.75" x14ac:dyDescent="0.25">
      <c r="A58" s="61"/>
      <c r="B58" s="29" t="s">
        <v>82</v>
      </c>
      <c r="C58" s="53">
        <f>(C60+C62)/C57*100</f>
        <v>9.8017749122828981</v>
      </c>
      <c r="D58" s="53">
        <f t="shared" ref="D58:E58" si="17">(D60+D62)/D57*100</f>
        <v>5.9204878886472372</v>
      </c>
      <c r="E58" s="53">
        <f t="shared" si="17"/>
        <v>0</v>
      </c>
    </row>
    <row r="59" spans="1:5" s="70" customFormat="1" ht="15.75" x14ac:dyDescent="0.25">
      <c r="A59" s="61"/>
      <c r="B59" s="29" t="s">
        <v>83</v>
      </c>
      <c r="C59" s="53">
        <f>C61/C57*100</f>
        <v>90.198225087717091</v>
      </c>
      <c r="D59" s="53">
        <f t="shared" ref="D59:E59" si="18">D61/D57*100</f>
        <v>94.079512111352756</v>
      </c>
      <c r="E59" s="53">
        <f t="shared" si="18"/>
        <v>100</v>
      </c>
    </row>
    <row r="60" spans="1:5" s="70" customFormat="1" ht="15.75" x14ac:dyDescent="0.25">
      <c r="A60" s="60"/>
      <c r="B60" s="21" t="s">
        <v>88</v>
      </c>
      <c r="C60" s="26">
        <v>225164.2</v>
      </c>
      <c r="D60" s="26">
        <v>210580.6</v>
      </c>
      <c r="E60" s="26"/>
    </row>
    <row r="61" spans="1:5" s="70" customFormat="1" ht="15.75" x14ac:dyDescent="0.25">
      <c r="A61" s="60"/>
      <c r="B61" s="21" t="s">
        <v>81</v>
      </c>
      <c r="C61" s="26">
        <v>3104059.8</v>
      </c>
      <c r="D61" s="26">
        <v>3346231</v>
      </c>
      <c r="E61" s="26">
        <v>2269288.2000000002</v>
      </c>
    </row>
    <row r="62" spans="1:5" s="70" customFormat="1" ht="15.75" x14ac:dyDescent="0.25">
      <c r="A62" s="60"/>
      <c r="B62" s="21" t="s">
        <v>79</v>
      </c>
      <c r="C62" s="26">
        <v>112151.7</v>
      </c>
      <c r="D62" s="26"/>
      <c r="E62" s="26"/>
    </row>
    <row r="63" spans="1:5" s="70" customFormat="1" ht="31.5" x14ac:dyDescent="0.25">
      <c r="A63" s="61">
        <v>10</v>
      </c>
      <c r="B63" s="20" t="s">
        <v>57</v>
      </c>
      <c r="C63" s="39">
        <f>SUM(C65:C65)</f>
        <v>5569893.2999999998</v>
      </c>
      <c r="D63" s="39">
        <f>SUM(D65:D65)</f>
        <v>5321857</v>
      </c>
      <c r="E63" s="39">
        <f>SUM(E65:E65)</f>
        <v>5319588.3</v>
      </c>
    </row>
    <row r="64" spans="1:5" s="70" customFormat="1" ht="15.75" x14ac:dyDescent="0.25">
      <c r="A64" s="61"/>
      <c r="B64" s="29" t="s">
        <v>83</v>
      </c>
      <c r="C64" s="53">
        <f>C65/C63*100</f>
        <v>100</v>
      </c>
      <c r="D64" s="53">
        <f>D65/D63*100</f>
        <v>100</v>
      </c>
      <c r="E64" s="53">
        <f>E65/E63*100</f>
        <v>100</v>
      </c>
    </row>
    <row r="65" spans="1:5" s="70" customFormat="1" ht="15.75" x14ac:dyDescent="0.25">
      <c r="A65" s="60"/>
      <c r="B65" s="22" t="s">
        <v>81</v>
      </c>
      <c r="C65" s="26">
        <v>5569893.2999999998</v>
      </c>
      <c r="D65" s="26">
        <v>5321857</v>
      </c>
      <c r="E65" s="26">
        <v>5319588.3</v>
      </c>
    </row>
    <row r="66" spans="1:5" s="70" customFormat="1" ht="47.25" x14ac:dyDescent="0.25">
      <c r="A66" s="61">
        <v>11</v>
      </c>
      <c r="B66" s="20" t="s">
        <v>61</v>
      </c>
      <c r="C66" s="39">
        <f>SUM(C69:C71)</f>
        <v>2061412.8</v>
      </c>
      <c r="D66" s="39">
        <f>SUM(D69:D71)</f>
        <v>1972903.0999999999</v>
      </c>
      <c r="E66" s="39">
        <f>SUM(E69:E71)</f>
        <v>1956674.9</v>
      </c>
    </row>
    <row r="67" spans="1:5" s="70" customFormat="1" ht="15.75" x14ac:dyDescent="0.25">
      <c r="A67" s="61"/>
      <c r="B67" s="29" t="s">
        <v>82</v>
      </c>
      <c r="C67" s="53">
        <f>(C69+C71)/C66*100</f>
        <v>2.4966615129196832</v>
      </c>
      <c r="D67" s="53">
        <f t="shared" ref="D67:E67" si="19">(D69+D71)/D66*100</f>
        <v>1.6573647230824464</v>
      </c>
      <c r="E67" s="53">
        <f t="shared" si="19"/>
        <v>0.84173410718356956</v>
      </c>
    </row>
    <row r="68" spans="1:5" s="70" customFormat="1" ht="15.75" x14ac:dyDescent="0.25">
      <c r="A68" s="61"/>
      <c r="B68" s="29" t="s">
        <v>83</v>
      </c>
      <c r="C68" s="53">
        <f>C70/C66*100</f>
        <v>97.503338487080313</v>
      </c>
      <c r="D68" s="53">
        <f t="shared" ref="D68:E68" si="20">D70/D66*100</f>
        <v>98.342635276917562</v>
      </c>
      <c r="E68" s="53">
        <f t="shared" si="20"/>
        <v>99.158265892816431</v>
      </c>
    </row>
    <row r="69" spans="1:5" s="70" customFormat="1" ht="15.75" x14ac:dyDescent="0.25">
      <c r="A69" s="60"/>
      <c r="B69" s="22" t="s">
        <v>88</v>
      </c>
      <c r="C69" s="26">
        <v>32079.5</v>
      </c>
      <c r="D69" s="26">
        <v>32698.2</v>
      </c>
      <c r="E69" s="26">
        <v>16470</v>
      </c>
    </row>
    <row r="70" spans="1:5" s="70" customFormat="1" ht="15.75" x14ac:dyDescent="0.25">
      <c r="A70" s="60"/>
      <c r="B70" s="22" t="s">
        <v>81</v>
      </c>
      <c r="C70" s="26">
        <v>2009946.3</v>
      </c>
      <c r="D70" s="26">
        <v>1940204.9</v>
      </c>
      <c r="E70" s="26">
        <v>1940204.9</v>
      </c>
    </row>
    <row r="71" spans="1:5" s="70" customFormat="1" ht="15.75" x14ac:dyDescent="0.25">
      <c r="A71" s="60"/>
      <c r="B71" s="22" t="s">
        <v>79</v>
      </c>
      <c r="C71" s="26">
        <v>19387</v>
      </c>
      <c r="D71" s="26"/>
      <c r="E71" s="26"/>
    </row>
    <row r="72" spans="1:5" s="70" customFormat="1" ht="31.5" x14ac:dyDescent="0.25">
      <c r="A72" s="61">
        <v>12</v>
      </c>
      <c r="B72" s="20" t="s">
        <v>62</v>
      </c>
      <c r="C72" s="39">
        <f>SUM(C75:C77)</f>
        <v>31881894.5</v>
      </c>
      <c r="D72" s="39">
        <f>SUM(D75:D77)</f>
        <v>27926887.300000001</v>
      </c>
      <c r="E72" s="39">
        <f>SUM(E75:E77)</f>
        <v>22617445.800000001</v>
      </c>
    </row>
    <row r="73" spans="1:5" s="70" customFormat="1" ht="15.75" x14ac:dyDescent="0.25">
      <c r="A73" s="61"/>
      <c r="B73" s="29" t="s">
        <v>82</v>
      </c>
      <c r="C73" s="53">
        <f>(C75+C77)/C72*100</f>
        <v>87.259191576585877</v>
      </c>
      <c r="D73" s="53">
        <f t="shared" ref="D73:E73" si="21">(D75+D77)/D72*100</f>
        <v>86.741874021885707</v>
      </c>
      <c r="E73" s="53">
        <f t="shared" si="21"/>
        <v>83.632003663296061</v>
      </c>
    </row>
    <row r="74" spans="1:5" s="70" customFormat="1" ht="15.75" x14ac:dyDescent="0.25">
      <c r="A74" s="61"/>
      <c r="B74" s="29" t="s">
        <v>83</v>
      </c>
      <c r="C74" s="53">
        <f>C76/C72*100</f>
        <v>12.74080842341411</v>
      </c>
      <c r="D74" s="53">
        <f t="shared" ref="D74:E74" si="22">D76/D72*100</f>
        <v>13.258125978114288</v>
      </c>
      <c r="E74" s="53">
        <f t="shared" si="22"/>
        <v>16.367996336703943</v>
      </c>
    </row>
    <row r="75" spans="1:5" s="70" customFormat="1" ht="15.75" x14ac:dyDescent="0.25">
      <c r="A75" s="61"/>
      <c r="B75" s="22" t="s">
        <v>88</v>
      </c>
      <c r="C75" s="26">
        <v>12681946.300000001</v>
      </c>
      <c r="D75" s="26">
        <v>11259212</v>
      </c>
      <c r="E75" s="26">
        <v>528186.1</v>
      </c>
    </row>
    <row r="76" spans="1:5" s="70" customFormat="1" ht="15.75" x14ac:dyDescent="0.25">
      <c r="A76" s="60"/>
      <c r="B76" s="22" t="s">
        <v>81</v>
      </c>
      <c r="C76" s="26">
        <v>4062011.1</v>
      </c>
      <c r="D76" s="26">
        <v>3702581.9</v>
      </c>
      <c r="E76" s="26">
        <v>3702022.7</v>
      </c>
    </row>
    <row r="77" spans="1:5" s="70" customFormat="1" ht="15.75" x14ac:dyDescent="0.25">
      <c r="A77" s="60"/>
      <c r="B77" s="22" t="s">
        <v>79</v>
      </c>
      <c r="C77" s="26">
        <v>15137937.1</v>
      </c>
      <c r="D77" s="26">
        <v>12965093.4</v>
      </c>
      <c r="E77" s="26">
        <v>18387237</v>
      </c>
    </row>
    <row r="78" spans="1:5" s="70" customFormat="1" ht="31.5" x14ac:dyDescent="0.25">
      <c r="A78" s="61">
        <v>13</v>
      </c>
      <c r="B78" s="20" t="s">
        <v>64</v>
      </c>
      <c r="C78" s="39">
        <f>SUM(C81:C82)</f>
        <v>6982685.5</v>
      </c>
      <c r="D78" s="39">
        <f>SUM(D81:D82)</f>
        <v>7179782.7000000002</v>
      </c>
      <c r="E78" s="39">
        <f>SUM(E81:E82)</f>
        <v>6505660.8999999994</v>
      </c>
    </row>
    <row r="79" spans="1:5" s="70" customFormat="1" ht="15.75" x14ac:dyDescent="0.25">
      <c r="A79" s="61"/>
      <c r="B79" s="29" t="s">
        <v>82</v>
      </c>
      <c r="C79" s="53">
        <f>(C82)/C78*100</f>
        <v>81.390228730765543</v>
      </c>
      <c r="D79" s="53">
        <f t="shared" ref="D79:E79" si="23">(D82)/D78*100</f>
        <v>82.249298436288328</v>
      </c>
      <c r="E79" s="53">
        <f t="shared" si="23"/>
        <v>80.471441418042559</v>
      </c>
    </row>
    <row r="80" spans="1:5" s="70" customFormat="1" ht="15.75" x14ac:dyDescent="0.25">
      <c r="A80" s="61"/>
      <c r="B80" s="29" t="s">
        <v>83</v>
      </c>
      <c r="C80" s="53">
        <f>C81/C78*100</f>
        <v>18.60977126923445</v>
      </c>
      <c r="D80" s="53">
        <f>D81/D78*100</f>
        <v>17.750701563711672</v>
      </c>
      <c r="E80" s="53">
        <f>E81/E78*100</f>
        <v>19.528558581957448</v>
      </c>
    </row>
    <row r="81" spans="1:5" ht="15.75" x14ac:dyDescent="0.25">
      <c r="A81" s="60"/>
      <c r="B81" s="21" t="s">
        <v>81</v>
      </c>
      <c r="C81" s="26">
        <v>1299461.8</v>
      </c>
      <c r="D81" s="26">
        <v>1274461.8</v>
      </c>
      <c r="E81" s="26">
        <v>1270461.8</v>
      </c>
    </row>
    <row r="82" spans="1:5" ht="15.75" x14ac:dyDescent="0.25">
      <c r="A82" s="60"/>
      <c r="B82" s="21" t="s">
        <v>79</v>
      </c>
      <c r="C82" s="26">
        <v>5683223.7000000002</v>
      </c>
      <c r="D82" s="26">
        <v>5905320.9000000004</v>
      </c>
      <c r="E82" s="26">
        <v>5235199.0999999996</v>
      </c>
    </row>
    <row r="83" spans="1:5" s="70" customFormat="1" ht="47.25" x14ac:dyDescent="0.25">
      <c r="A83" s="61">
        <v>14</v>
      </c>
      <c r="B83" s="20" t="s">
        <v>67</v>
      </c>
      <c r="C83" s="39">
        <f>C85</f>
        <v>9619141.8000000007</v>
      </c>
      <c r="D83" s="39">
        <f>D85</f>
        <v>11028277.6</v>
      </c>
      <c r="E83" s="39">
        <f>E85</f>
        <v>11750941.300000001</v>
      </c>
    </row>
    <row r="84" spans="1:5" s="70" customFormat="1" ht="15.75" x14ac:dyDescent="0.25">
      <c r="A84" s="61"/>
      <c r="B84" s="29" t="s">
        <v>83</v>
      </c>
      <c r="C84" s="53">
        <f>C85/C83*100</f>
        <v>100</v>
      </c>
      <c r="D84" s="53">
        <f t="shared" ref="D84:E84" si="24">D85/D83*100</f>
        <v>100</v>
      </c>
      <c r="E84" s="53">
        <f t="shared" si="24"/>
        <v>100</v>
      </c>
    </row>
    <row r="85" spans="1:5" s="70" customFormat="1" ht="15.75" x14ac:dyDescent="0.25">
      <c r="A85" s="60"/>
      <c r="B85" s="21" t="s">
        <v>81</v>
      </c>
      <c r="C85" s="26">
        <v>9619141.8000000007</v>
      </c>
      <c r="D85" s="26">
        <v>11028277.6</v>
      </c>
      <c r="E85" s="26">
        <v>11750941.300000001</v>
      </c>
    </row>
    <row r="86" spans="1:5" s="70" customFormat="1" ht="31.5" x14ac:dyDescent="0.25">
      <c r="A86" s="61">
        <v>15</v>
      </c>
      <c r="B86" s="20" t="s">
        <v>69</v>
      </c>
      <c r="C86" s="39">
        <f>C89+C90+C91</f>
        <v>3225464.2</v>
      </c>
      <c r="D86" s="39">
        <f t="shared" ref="D86:E86" si="25">D89+D90+D91</f>
        <v>1979780.4</v>
      </c>
      <c r="E86" s="39">
        <f t="shared" si="25"/>
        <v>1652238.4000000001</v>
      </c>
    </row>
    <row r="87" spans="1:5" s="70" customFormat="1" ht="15.75" x14ac:dyDescent="0.25">
      <c r="A87" s="61"/>
      <c r="B87" s="29" t="s">
        <v>82</v>
      </c>
      <c r="C87" s="53">
        <f>(C89+C91)/C86*100</f>
        <v>28.324887313894227</v>
      </c>
      <c r="D87" s="53">
        <f t="shared" ref="D87:E87" si="26">(D89+D91)/D86*100</f>
        <v>28.830217735259932</v>
      </c>
      <c r="E87" s="53">
        <f t="shared" si="26"/>
        <v>15.194738241164227</v>
      </c>
    </row>
    <row r="88" spans="1:5" s="70" customFormat="1" ht="15.75" x14ac:dyDescent="0.25">
      <c r="A88" s="61"/>
      <c r="B88" s="29" t="s">
        <v>83</v>
      </c>
      <c r="C88" s="53">
        <f>C90/C86*100</f>
        <v>71.675112686105763</v>
      </c>
      <c r="D88" s="53">
        <f>D90/D86*100</f>
        <v>71.169782264740064</v>
      </c>
      <c r="E88" s="53">
        <f>E90/E86*100</f>
        <v>84.805261758835769</v>
      </c>
    </row>
    <row r="89" spans="1:5" s="70" customFormat="1" ht="15.75" x14ac:dyDescent="0.25">
      <c r="A89" s="61"/>
      <c r="B89" s="22" t="s">
        <v>88</v>
      </c>
      <c r="C89" s="26">
        <v>2690.4</v>
      </c>
      <c r="D89" s="26"/>
      <c r="E89" s="26"/>
    </row>
    <row r="90" spans="1:5" ht="15.75" x14ac:dyDescent="0.25">
      <c r="A90" s="60"/>
      <c r="B90" s="21" t="s">
        <v>81</v>
      </c>
      <c r="C90" s="26">
        <v>2311855.1</v>
      </c>
      <c r="D90" s="26">
        <v>1409005.4</v>
      </c>
      <c r="E90" s="26">
        <v>1401185.1</v>
      </c>
    </row>
    <row r="91" spans="1:5" ht="15.75" x14ac:dyDescent="0.25">
      <c r="A91" s="60"/>
      <c r="B91" s="21" t="s">
        <v>79</v>
      </c>
      <c r="C91" s="26">
        <v>910918.7</v>
      </c>
      <c r="D91" s="26">
        <v>570775</v>
      </c>
      <c r="E91" s="26">
        <v>251053.3</v>
      </c>
    </row>
    <row r="92" spans="1:5" s="70" customFormat="1" ht="31.5" x14ac:dyDescent="0.25">
      <c r="A92" s="61">
        <v>16</v>
      </c>
      <c r="B92" s="20" t="s">
        <v>73</v>
      </c>
      <c r="C92" s="39">
        <f>SUM(C95:C96)</f>
        <v>1073382.2</v>
      </c>
      <c r="D92" s="39">
        <f>SUM(D95:D96)</f>
        <v>1055669.8</v>
      </c>
      <c r="E92" s="39">
        <f>SUM(E95:E96)</f>
        <v>824759</v>
      </c>
    </row>
    <row r="93" spans="1:5" s="70" customFormat="1" ht="15.75" x14ac:dyDescent="0.25">
      <c r="A93" s="61"/>
      <c r="B93" s="29" t="s">
        <v>82</v>
      </c>
      <c r="C93" s="53">
        <f>(C95)/C92*100</f>
        <v>8.4007541768439982</v>
      </c>
      <c r="D93" s="53">
        <f t="shared" ref="D93:E93" si="27">(D95)/D92*100</f>
        <v>6.017468719859183</v>
      </c>
      <c r="E93" s="53">
        <f t="shared" si="27"/>
        <v>4.755025407422047</v>
      </c>
    </row>
    <row r="94" spans="1:5" s="70" customFormat="1" ht="15.75" x14ac:dyDescent="0.25">
      <c r="A94" s="61"/>
      <c r="B94" s="29" t="s">
        <v>83</v>
      </c>
      <c r="C94" s="53">
        <f>C96/C92*100</f>
        <v>91.599245823156011</v>
      </c>
      <c r="D94" s="53">
        <f t="shared" ref="D94:E94" si="28">D96/D92*100</f>
        <v>93.982531280140819</v>
      </c>
      <c r="E94" s="53">
        <f t="shared" si="28"/>
        <v>95.244974592577961</v>
      </c>
    </row>
    <row r="95" spans="1:5" s="70" customFormat="1" ht="15.75" x14ac:dyDescent="0.25">
      <c r="A95" s="61"/>
      <c r="B95" s="21" t="s">
        <v>88</v>
      </c>
      <c r="C95" s="26">
        <v>90172.2</v>
      </c>
      <c r="D95" s="53">
        <v>63524.6</v>
      </c>
      <c r="E95" s="53">
        <v>39217.5</v>
      </c>
    </row>
    <row r="96" spans="1:5" s="70" customFormat="1" ht="15.75" x14ac:dyDescent="0.25">
      <c r="A96" s="60"/>
      <c r="B96" s="21" t="s">
        <v>81</v>
      </c>
      <c r="C96" s="26">
        <v>983210</v>
      </c>
      <c r="D96" s="26">
        <v>992145.2</v>
      </c>
      <c r="E96" s="26">
        <v>785541.5</v>
      </c>
    </row>
    <row r="97" spans="1:5" s="70" customFormat="1" ht="31.5" x14ac:dyDescent="0.25">
      <c r="A97" s="61">
        <v>17</v>
      </c>
      <c r="B97" s="20" t="s">
        <v>74</v>
      </c>
      <c r="C97" s="39">
        <f>SUM(C100:C101)</f>
        <v>800915.5</v>
      </c>
      <c r="D97" s="39">
        <f t="shared" ref="D97:E97" si="29">SUM(D100:D101)</f>
        <v>251591.8</v>
      </c>
      <c r="E97" s="39">
        <f t="shared" si="29"/>
        <v>251591.8</v>
      </c>
    </row>
    <row r="98" spans="1:5" s="70" customFormat="1" ht="15.75" x14ac:dyDescent="0.25">
      <c r="A98" s="61"/>
      <c r="B98" s="29" t="s">
        <v>82</v>
      </c>
      <c r="C98" s="53">
        <f>(C100)/C97*100</f>
        <v>72.658551370275632</v>
      </c>
      <c r="D98" s="53">
        <f t="shared" ref="D98:E98" si="30">(D100)/D97*100</f>
        <v>0</v>
      </c>
      <c r="E98" s="53">
        <f t="shared" si="30"/>
        <v>0</v>
      </c>
    </row>
    <row r="99" spans="1:5" s="70" customFormat="1" ht="15.75" x14ac:dyDescent="0.25">
      <c r="A99" s="61"/>
      <c r="B99" s="29" t="s">
        <v>83</v>
      </c>
      <c r="C99" s="53">
        <f>C101/C97*100</f>
        <v>27.341448629724358</v>
      </c>
      <c r="D99" s="53">
        <f t="shared" ref="D99:E99" si="31">D101/D97*100</f>
        <v>100</v>
      </c>
      <c r="E99" s="53">
        <f t="shared" si="31"/>
        <v>100</v>
      </c>
    </row>
    <row r="100" spans="1:5" ht="15.75" x14ac:dyDescent="0.25">
      <c r="A100" s="60"/>
      <c r="B100" s="21" t="s">
        <v>88</v>
      </c>
      <c r="C100" s="26">
        <v>581933.6</v>
      </c>
      <c r="D100" s="26"/>
      <c r="E100" s="26"/>
    </row>
    <row r="101" spans="1:5" ht="15.75" x14ac:dyDescent="0.25">
      <c r="A101" s="60"/>
      <c r="B101" s="21" t="s">
        <v>81</v>
      </c>
      <c r="C101" s="26">
        <v>218981.9</v>
      </c>
      <c r="D101" s="26">
        <v>251591.8</v>
      </c>
      <c r="E101" s="26">
        <v>251591.8</v>
      </c>
    </row>
    <row r="102" spans="1:5" s="70" customFormat="1" ht="47.25" x14ac:dyDescent="0.25">
      <c r="A102" s="61">
        <v>18</v>
      </c>
      <c r="B102" s="20" t="s">
        <v>75</v>
      </c>
      <c r="C102" s="39">
        <f>SUM(C104:C105)</f>
        <v>753742</v>
      </c>
      <c r="D102" s="39">
        <f t="shared" ref="D102:E102" si="32">SUM(D104:D105)</f>
        <v>427603.6</v>
      </c>
      <c r="E102" s="39">
        <f t="shared" si="32"/>
        <v>336262.9</v>
      </c>
    </row>
    <row r="103" spans="1:5" s="70" customFormat="1" ht="15.75" x14ac:dyDescent="0.25">
      <c r="A103" s="61"/>
      <c r="B103" s="29" t="s">
        <v>82</v>
      </c>
      <c r="C103" s="53">
        <f>(C104+C105)/C102*100</f>
        <v>100</v>
      </c>
      <c r="D103" s="53">
        <f t="shared" ref="D103:E103" si="33">(D104+D105)/D102*100</f>
        <v>100</v>
      </c>
      <c r="E103" s="53">
        <f t="shared" si="33"/>
        <v>100</v>
      </c>
    </row>
    <row r="104" spans="1:5" s="70" customFormat="1" ht="15.75" x14ac:dyDescent="0.25">
      <c r="A104" s="61"/>
      <c r="B104" s="21" t="s">
        <v>88</v>
      </c>
      <c r="C104" s="26">
        <v>14576.4</v>
      </c>
      <c r="D104" s="26">
        <v>5885.5</v>
      </c>
      <c r="E104" s="26">
        <v>2883.9</v>
      </c>
    </row>
    <row r="105" spans="1:5" s="70" customFormat="1" ht="15.75" x14ac:dyDescent="0.25">
      <c r="A105" s="60"/>
      <c r="B105" s="21" t="s">
        <v>79</v>
      </c>
      <c r="C105" s="26">
        <v>739165.6</v>
      </c>
      <c r="D105" s="26">
        <v>421718.1</v>
      </c>
      <c r="E105" s="26">
        <v>333379</v>
      </c>
    </row>
    <row r="106" spans="1:5" x14ac:dyDescent="0.25">
      <c r="C106" s="27"/>
      <c r="D106" s="27"/>
      <c r="E106" s="27"/>
    </row>
    <row r="107" spans="1:5" x14ac:dyDescent="0.25">
      <c r="C107" s="27"/>
      <c r="D107" s="27"/>
      <c r="E107" s="27"/>
    </row>
  </sheetData>
  <autoFilter ref="A6:E105"/>
  <mergeCells count="1">
    <mergeCell ref="B3:E3"/>
  </mergeCells>
  <pageMargins left="0.78740157480314965" right="0.39370078740157483" top="0.78740157480314965" bottom="0.78740157480314965" header="0.31496062992125984" footer="0.31496062992125984"/>
  <pageSetup paperSize="9" scale="66" orientation="portrait" horizontalDpi="4294967295" verticalDpi="4294967295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3.1</vt:lpstr>
      <vt:lpstr>3.2</vt:lpstr>
      <vt:lpstr>3.3 </vt:lpstr>
      <vt:lpstr>'3.1'!Заголовки_для_печати</vt:lpstr>
      <vt:lpstr>'3.2'!Заголовки_для_печати</vt:lpstr>
      <vt:lpstr>'3.3 '!Заголовки_для_печати</vt:lpstr>
      <vt:lpstr>'3.1'!Область_печати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Старостина Рузанна Левоновна</cp:lastModifiedBy>
  <cp:lastPrinted>2026-09-01T06:22:41Z</cp:lastPrinted>
  <dcterms:created xsi:type="dcterms:W3CDTF">2022-08-31T08:38:34Z</dcterms:created>
  <dcterms:modified xsi:type="dcterms:W3CDTF">2026-09-01T09:11:09Z</dcterms:modified>
</cp:coreProperties>
</file>