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9750" yWindow="-345" windowWidth="22980" windowHeight="11985"/>
  </bookViews>
  <sheets>
    <sheet name="Лист1" sheetId="1" r:id="rId1"/>
  </sheets>
  <definedNames>
    <definedName name="_xlnm.Print_Titles" localSheetId="0">Лист1!$5:$6</definedName>
  </definedNames>
  <calcPr calcId="145621"/>
</workbook>
</file>

<file path=xl/calcChain.xml><?xml version="1.0" encoding="utf-8"?>
<calcChain xmlns="http://schemas.openxmlformats.org/spreadsheetml/2006/main">
  <c r="E33" i="1" l="1"/>
  <c r="E38" i="1"/>
  <c r="E40" i="1"/>
  <c r="E39" i="1"/>
  <c r="E35" i="1"/>
  <c r="E11" i="1" l="1"/>
  <c r="E48" i="1"/>
  <c r="E15" i="1"/>
  <c r="E27" i="1"/>
  <c r="E26" i="1"/>
  <c r="E21" i="1"/>
  <c r="E29" i="1"/>
  <c r="E10" i="1"/>
  <c r="E32" i="1"/>
  <c r="E46" i="1"/>
  <c r="E17" i="1"/>
  <c r="E28" i="1"/>
  <c r="E16" i="1"/>
  <c r="E42" i="1"/>
  <c r="E41" i="1"/>
  <c r="L50" i="1" l="1"/>
  <c r="L49" i="1"/>
  <c r="L48" i="1"/>
  <c r="L47" i="1"/>
  <c r="L46" i="1"/>
  <c r="L45" i="1"/>
  <c r="L44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J50" i="1"/>
  <c r="J49" i="1"/>
  <c r="J48" i="1"/>
  <c r="J47" i="1"/>
  <c r="J46" i="1"/>
  <c r="J45" i="1"/>
  <c r="J44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8" i="1"/>
  <c r="G7" i="1" l="1"/>
  <c r="K7" i="1" l="1"/>
  <c r="K52" i="1" s="1"/>
  <c r="G52" i="1"/>
  <c r="D7" i="1"/>
  <c r="I7" i="1"/>
  <c r="J7" i="1" s="1"/>
  <c r="E7" i="1"/>
  <c r="I52" i="1" l="1"/>
  <c r="L52" i="1" s="1"/>
  <c r="L7" i="1"/>
  <c r="E52" i="1"/>
  <c r="H52" i="1" s="1"/>
  <c r="H7" i="1"/>
  <c r="D52" i="1"/>
  <c r="F7" i="1"/>
  <c r="F52" i="1" l="1"/>
  <c r="J52" i="1"/>
</calcChain>
</file>

<file path=xl/sharedStrings.xml><?xml version="1.0" encoding="utf-8"?>
<sst xmlns="http://schemas.openxmlformats.org/spreadsheetml/2006/main" count="106" uniqueCount="106">
  <si>
    <t>Код ГРБСа</t>
  </si>
  <si>
    <t>Главный распорядитель бюджетных средств</t>
  </si>
  <si>
    <t>Проект</t>
  </si>
  <si>
    <t>ИТОГО</t>
  </si>
  <si>
    <t>029</t>
  </si>
  <si>
    <t>Комитет по дорожному хозяйству Ленинградской области</t>
  </si>
  <si>
    <t>047</t>
  </si>
  <si>
    <t>065</t>
  </si>
  <si>
    <t>Избирательная комиссия Ленинградской области</t>
  </si>
  <si>
    <t>068</t>
  </si>
  <si>
    <t>Комитет общего и профессионального образования Ленинградской области</t>
  </si>
  <si>
    <t>075</t>
  </si>
  <si>
    <t>Комитет по агропромышленному и рыбохозяйственному комплексу Ленинградской области</t>
  </si>
  <si>
    <t>078</t>
  </si>
  <si>
    <t>Контрольно-счетная палата Ленинградской области</t>
  </si>
  <si>
    <t>121</t>
  </si>
  <si>
    <t>Представительство Губернатора и Правительства Ленинградской области при Правительстве Российской Федерации</t>
  </si>
  <si>
    <t>133</t>
  </si>
  <si>
    <t>Управление делами Правительства Ленинградской области</t>
  </si>
  <si>
    <t>252</t>
  </si>
  <si>
    <t>Комитет цифрового развития Ленинградской области</t>
  </si>
  <si>
    <t>253</t>
  </si>
  <si>
    <t>Комитет Ленинградской области по обращению с отходами</t>
  </si>
  <si>
    <t>254</t>
  </si>
  <si>
    <t>Комитет Ленинградской области по транспорту</t>
  </si>
  <si>
    <t>801</t>
  </si>
  <si>
    <t>Ленинградский областной комитет по управлению государственным имуществом</t>
  </si>
  <si>
    <t>931</t>
  </si>
  <si>
    <t>932</t>
  </si>
  <si>
    <t>938</t>
  </si>
  <si>
    <t>Комитет общественных коммуникаций Ленинградской области</t>
  </si>
  <si>
    <t>949</t>
  </si>
  <si>
    <t>Уполномоченный по защите прав предпринимателей в Ленинградской области</t>
  </si>
  <si>
    <t>950</t>
  </si>
  <si>
    <t>Комитет градостроительной политики Ленинградской области</t>
  </si>
  <si>
    <t>960</t>
  </si>
  <si>
    <t>Законодательное собрание Ленинградской области</t>
  </si>
  <si>
    <t>961</t>
  </si>
  <si>
    <t>962</t>
  </si>
  <si>
    <t>970</t>
  </si>
  <si>
    <t>972</t>
  </si>
  <si>
    <t>Комитет правопорядка и безопасности Ленинградской области</t>
  </si>
  <si>
    <t>974</t>
  </si>
  <si>
    <t>Комитет по природным ресурсам Ленинградской области</t>
  </si>
  <si>
    <t>976</t>
  </si>
  <si>
    <t>Комитет по печати Ленинградской области</t>
  </si>
  <si>
    <t>977</t>
  </si>
  <si>
    <t>Комитет экономического развития и инвестиционной деятельности Ленинградской области</t>
  </si>
  <si>
    <t>978</t>
  </si>
  <si>
    <t>Комитет по топливно-энергетическому комплексу Ленинградской области</t>
  </si>
  <si>
    <t>979</t>
  </si>
  <si>
    <t>981</t>
  </si>
  <si>
    <t>982</t>
  </si>
  <si>
    <t>Комитет государственного экологического надзора Ленинградской области</t>
  </si>
  <si>
    <t>983</t>
  </si>
  <si>
    <t>984</t>
  </si>
  <si>
    <t>985</t>
  </si>
  <si>
    <t>Комитет финансов Ленинградской области</t>
  </si>
  <si>
    <t>986</t>
  </si>
  <si>
    <t>Комитет по здравоохранению Ленинградской области</t>
  </si>
  <si>
    <t>987</t>
  </si>
  <si>
    <t>комитет по социальной защите населения Ленинградской области</t>
  </si>
  <si>
    <t>988</t>
  </si>
  <si>
    <t>Архивное управление Ленинградской области</t>
  </si>
  <si>
    <t>990</t>
  </si>
  <si>
    <t>992</t>
  </si>
  <si>
    <t>993</t>
  </si>
  <si>
    <t>995</t>
  </si>
  <si>
    <t>Уполномоченный по правам человека в Ленинградской области</t>
  </si>
  <si>
    <t>996</t>
  </si>
  <si>
    <t>Управление ветеринарии Ленинградской области</t>
  </si>
  <si>
    <t>997</t>
  </si>
  <si>
    <t>Комитет государственного заказа Ленинградской области</t>
  </si>
  <si>
    <t>998</t>
  </si>
  <si>
    <t>Уполномоченный по правам ребенка в Ленинградской области</t>
  </si>
  <si>
    <t>Условно утвержденные расходы</t>
  </si>
  <si>
    <t>Всего</t>
  </si>
  <si>
    <t>Комитет по местному самоуправлению, межнациональным и межконфессиональным отношениям Ленинградской области</t>
  </si>
  <si>
    <t>Управление Ленинградской области по государственному техническому надзору и контролю</t>
  </si>
  <si>
    <t>Комитет по молодежной политике Ленинградской области</t>
  </si>
  <si>
    <t>Комитет государственного строительного надзора и государственной экспертизы Ленинградской области</t>
  </si>
  <si>
    <t>Комитет по жилищно-коммунальному хозяйству Ленинградской области</t>
  </si>
  <si>
    <t>Комитет по охране, контролю и регулированию использования объектов животного мира Ленинградской области</t>
  </si>
  <si>
    <t>Комитет по строительству Ленинградской области</t>
  </si>
  <si>
    <t>Комитет по развитию малого, среднего бизнеса и потребительского рынка Ленинградской области</t>
  </si>
  <si>
    <t>Комитет по физической культуре и спорту Ленинградской области</t>
  </si>
  <si>
    <t>Комитет по культуре и туризму Ленинградской области</t>
  </si>
  <si>
    <t>Комитет по труду и занятости населения Ленинградской области</t>
  </si>
  <si>
    <t>Государственное казенное учреждение Ленинградской области "Государственный экспертный институт регионального законодательства"</t>
  </si>
  <si>
    <t>Управление записи актов гражданского состояния Ленинградской области</t>
  </si>
  <si>
    <t>Комитет по сохранению культурного наследия Ленинградской области</t>
  </si>
  <si>
    <t>№
п.п.</t>
  </si>
  <si>
    <t>2026 год</t>
  </si>
  <si>
    <t>2027 год</t>
  </si>
  <si>
    <t>% к 2024 году</t>
  </si>
  <si>
    <t>% к 2025 году</t>
  </si>
  <si>
    <t>% к 2026 году</t>
  </si>
  <si>
    <t>тыс. рублей</t>
  </si>
  <si>
    <t>Приложение 9 к пояснительной записке 2026 года</t>
  </si>
  <si>
    <t>РАСПРЕДЕЛЕНИЕ БЮДЖЕТНЫХ АССИГНОВАНИЙ ОБЛАСТНОГО БЮДЖЕТА ЛЕНИНГРАДСКОЙ ОБЛАСТИ НА 2024-2028 ГОДЫ ПО ГЛАВНЫМ РАСПОРЯДИТЕЛЯМ БЮДЖЕТНЫХ СРЕДСТВ ОБЛАСТНОГО БЮДЖЕТА  ЛЕНИНГРАДСКОЙ ОБЛАСТИ</t>
  </si>
  <si>
    <t>Отчет за
2024 год</t>
  </si>
  <si>
    <t>Ожидаемое исполнение 2025 года</t>
  </si>
  <si>
    <t>2028 год</t>
  </si>
  <si>
    <t>% к 2027 году</t>
  </si>
  <si>
    <t>989
*</t>
  </si>
  <si>
    <t>* В соответствии с постановлением Правительства Ленинградской области от 05.06.2025 № 502 "О внесении изменений в отдельные постановления Правительства Ленинградской области" ГКУ "Управление долевого строительства Ленинградской области" передано в подведомственность комитету по строительству Ленинградской области от комитета государственного строительного надзора и государственной экспертизы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</si>
</sst>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164" fontId="2" fillId="2" borderId="3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4" fillId="0" borderId="3" xfId="0" applyNumberFormat="1" applyFont="1" applyBorder="1" applyAlignment="1" applyProtection="1">
      <alignment horizontal="left" vertical="center" wrapText="1"/>
    </xf>
    <xf numFmtId="0" fontId="5" fillId="0" borderId="0" xfId="0" applyFont="1"/>
    <xf numFmtId="49" fontId="2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164" fontId="1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54"/>
  <sheetViews>
    <sheetView tabSelected="1" topLeftCell="A37" zoomScale="110" zoomScaleNormal="110" zoomScaleSheetLayoutView="110" workbookViewId="0">
      <selection activeCell="F58" sqref="F58"/>
    </sheetView>
  </sheetViews>
  <sheetFormatPr defaultRowHeight="15" x14ac:dyDescent="0.25"/>
  <cols>
    <col min="1" max="1" width="5.28515625" customWidth="1"/>
    <col min="2" max="2" width="7.42578125" customWidth="1"/>
    <col min="3" max="3" width="44.85546875" customWidth="1"/>
    <col min="4" max="4" width="16.28515625" customWidth="1"/>
    <col min="5" max="5" width="16.28515625" style="16" customWidth="1"/>
    <col min="6" max="6" width="11.7109375" style="16" customWidth="1"/>
    <col min="7" max="7" width="16.28515625" customWidth="1"/>
    <col min="8" max="8" width="11.140625" customWidth="1"/>
    <col min="9" max="9" width="16.28515625" customWidth="1"/>
    <col min="10" max="10" width="11.28515625" customWidth="1"/>
    <col min="11" max="11" width="16.28515625" customWidth="1"/>
    <col min="12" max="12" width="11.5703125" customWidth="1"/>
  </cols>
  <sheetData>
    <row r="1" spans="1:12" ht="15.75" x14ac:dyDescent="0.25">
      <c r="A1" s="1"/>
      <c r="B1" s="2"/>
      <c r="C1" s="2"/>
      <c r="D1" s="1"/>
      <c r="E1" s="3"/>
      <c r="F1" s="3"/>
      <c r="G1" s="2"/>
      <c r="H1" s="2"/>
      <c r="I1" s="2"/>
      <c r="J1" s="2"/>
      <c r="L1" s="4" t="s">
        <v>98</v>
      </c>
    </row>
    <row r="2" spans="1:12" ht="15.75" x14ac:dyDescent="0.25">
      <c r="A2" s="1"/>
      <c r="B2" s="2"/>
      <c r="C2" s="2"/>
      <c r="D2" s="1"/>
      <c r="E2" s="3"/>
      <c r="F2" s="3"/>
      <c r="G2" s="2"/>
      <c r="H2" s="2"/>
      <c r="I2" s="2"/>
      <c r="J2" s="2"/>
      <c r="K2" s="4"/>
      <c r="L2" s="2"/>
    </row>
    <row r="3" spans="1:12" ht="45" customHeight="1" x14ac:dyDescent="0.25">
      <c r="A3" s="30" t="s">
        <v>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5.75" x14ac:dyDescent="0.25">
      <c r="A4" s="1"/>
      <c r="B4" s="2"/>
      <c r="C4" s="35"/>
      <c r="D4" s="36"/>
      <c r="E4" s="3"/>
      <c r="F4" s="3"/>
      <c r="G4" s="2"/>
      <c r="H4" s="2"/>
      <c r="I4" s="2"/>
      <c r="J4" s="2"/>
      <c r="K4" s="2"/>
      <c r="L4" s="25" t="s">
        <v>97</v>
      </c>
    </row>
    <row r="5" spans="1:12" s="23" customFormat="1" ht="15.75" x14ac:dyDescent="0.25">
      <c r="A5" s="31" t="s">
        <v>91</v>
      </c>
      <c r="B5" s="31" t="s">
        <v>0</v>
      </c>
      <c r="C5" s="31" t="s">
        <v>1</v>
      </c>
      <c r="D5" s="33" t="s">
        <v>100</v>
      </c>
      <c r="E5" s="27" t="s">
        <v>101</v>
      </c>
      <c r="F5" s="27" t="s">
        <v>94</v>
      </c>
      <c r="G5" s="29" t="s">
        <v>2</v>
      </c>
      <c r="H5" s="29"/>
      <c r="I5" s="29"/>
      <c r="J5" s="29"/>
      <c r="K5" s="29"/>
      <c r="L5" s="29"/>
    </row>
    <row r="6" spans="1:12" s="23" customFormat="1" ht="41.25" customHeight="1" x14ac:dyDescent="0.25">
      <c r="A6" s="32"/>
      <c r="B6" s="32"/>
      <c r="C6" s="32"/>
      <c r="D6" s="34"/>
      <c r="E6" s="28"/>
      <c r="F6" s="28"/>
      <c r="G6" s="15" t="s">
        <v>92</v>
      </c>
      <c r="H6" s="15" t="s">
        <v>95</v>
      </c>
      <c r="I6" s="15" t="s">
        <v>93</v>
      </c>
      <c r="J6" s="15" t="s">
        <v>96</v>
      </c>
      <c r="K6" s="15" t="s">
        <v>102</v>
      </c>
      <c r="L6" s="15" t="s">
        <v>103</v>
      </c>
    </row>
    <row r="7" spans="1:12" s="14" customFormat="1" ht="15.75" x14ac:dyDescent="0.25">
      <c r="A7" s="6"/>
      <c r="B7" s="6"/>
      <c r="C7" s="7" t="s">
        <v>3</v>
      </c>
      <c r="D7" s="8">
        <f>SUM(D8:D50)</f>
        <v>256089613.50000003</v>
      </c>
      <c r="E7" s="8">
        <f>SUM(E8:E50)</f>
        <v>295504976.40000004</v>
      </c>
      <c r="F7" s="8">
        <f>E7/D7*100</f>
        <v>115.39123838772947</v>
      </c>
      <c r="G7" s="8">
        <f>SUM(G8:G50)</f>
        <v>309886639.5</v>
      </c>
      <c r="H7" s="8">
        <f>G7/E7*100</f>
        <v>104.86680910595993</v>
      </c>
      <c r="I7" s="8">
        <f>SUM(I8:I50)</f>
        <v>300146102.80000013</v>
      </c>
      <c r="J7" s="8">
        <f>I7/G7*100</f>
        <v>96.856741963539903</v>
      </c>
      <c r="K7" s="8">
        <f>SUM(K8:K50)</f>
        <v>276937325.40000004</v>
      </c>
      <c r="L7" s="8">
        <f>K7/I7*100</f>
        <v>92.267506663091652</v>
      </c>
    </row>
    <row r="8" spans="1:12" ht="31.5" x14ac:dyDescent="0.25">
      <c r="A8" s="9">
        <v>1</v>
      </c>
      <c r="B8" s="5" t="s">
        <v>4</v>
      </c>
      <c r="C8" s="10" t="s">
        <v>5</v>
      </c>
      <c r="D8" s="24">
        <v>24248390.300000001</v>
      </c>
      <c r="E8" s="24">
        <v>32026997.399999999</v>
      </c>
      <c r="F8" s="24">
        <f>E8/D8*100</f>
        <v>132.07885968414158</v>
      </c>
      <c r="G8" s="24">
        <v>32833693.199999999</v>
      </c>
      <c r="H8" s="24">
        <f>G8/E8*100</f>
        <v>102.51879934270704</v>
      </c>
      <c r="I8" s="24">
        <v>27532972</v>
      </c>
      <c r="J8" s="24">
        <f>I8/G8*100</f>
        <v>83.855848418538557</v>
      </c>
      <c r="K8" s="24">
        <v>18989724.699999999</v>
      </c>
      <c r="L8" s="24">
        <f>K8/I8*100</f>
        <v>68.970849569018554</v>
      </c>
    </row>
    <row r="9" spans="1:12" ht="63" x14ac:dyDescent="0.25">
      <c r="A9" s="9">
        <v>2</v>
      </c>
      <c r="B9" s="5" t="s">
        <v>6</v>
      </c>
      <c r="C9" s="10" t="s">
        <v>88</v>
      </c>
      <c r="D9" s="24">
        <v>51348.1</v>
      </c>
      <c r="E9" s="24">
        <v>61328</v>
      </c>
      <c r="F9" s="24">
        <f t="shared" ref="F9:F52" si="0">E9/D9*100</f>
        <v>119.43577269655547</v>
      </c>
      <c r="G9" s="24">
        <v>65652.399999999994</v>
      </c>
      <c r="H9" s="24">
        <f t="shared" ref="H9:L52" si="1">G9/E9*100</f>
        <v>107.05126532741977</v>
      </c>
      <c r="I9" s="24">
        <v>65652.399999999994</v>
      </c>
      <c r="J9" s="24">
        <f t="shared" si="1"/>
        <v>100</v>
      </c>
      <c r="K9" s="24">
        <v>65652.399999999994</v>
      </c>
      <c r="L9" s="24">
        <f t="shared" si="1"/>
        <v>100</v>
      </c>
    </row>
    <row r="10" spans="1:12" ht="31.5" x14ac:dyDescent="0.25">
      <c r="A10" s="9">
        <v>3</v>
      </c>
      <c r="B10" s="5" t="s">
        <v>7</v>
      </c>
      <c r="C10" s="10" t="s">
        <v>8</v>
      </c>
      <c r="D10" s="24">
        <v>370926.3</v>
      </c>
      <c r="E10" s="24">
        <f>796920.5+124332.4</f>
        <v>921252.9</v>
      </c>
      <c r="F10" s="24">
        <f t="shared" si="0"/>
        <v>248.36548392497377</v>
      </c>
      <c r="G10" s="24">
        <v>738146.3</v>
      </c>
      <c r="H10" s="24">
        <f t="shared" si="1"/>
        <v>80.124176542619296</v>
      </c>
      <c r="I10" s="24">
        <v>183702.8</v>
      </c>
      <c r="J10" s="24">
        <f t="shared" si="1"/>
        <v>24.887044749800953</v>
      </c>
      <c r="K10" s="24">
        <v>183702.8</v>
      </c>
      <c r="L10" s="24">
        <f t="shared" si="1"/>
        <v>100</v>
      </c>
    </row>
    <row r="11" spans="1:12" ht="31.5" x14ac:dyDescent="0.25">
      <c r="A11" s="9">
        <v>4</v>
      </c>
      <c r="B11" s="5" t="s">
        <v>9</v>
      </c>
      <c r="C11" s="10" t="s">
        <v>10</v>
      </c>
      <c r="D11" s="24">
        <v>50545439.399999999</v>
      </c>
      <c r="E11" s="24">
        <f>56272344.8+71049.6+(2153.3+9676.8)+10052.9+393029.3</f>
        <v>56758306.699999996</v>
      </c>
      <c r="F11" s="24">
        <f t="shared" si="0"/>
        <v>112.29164762192174</v>
      </c>
      <c r="G11" s="24">
        <v>61778130.700000003</v>
      </c>
      <c r="H11" s="24">
        <f t="shared" si="1"/>
        <v>108.84421028719662</v>
      </c>
      <c r="I11" s="24">
        <v>61195622.299999997</v>
      </c>
      <c r="J11" s="24">
        <f t="shared" si="1"/>
        <v>99.057096106017326</v>
      </c>
      <c r="K11" s="24">
        <v>58649343</v>
      </c>
      <c r="L11" s="24">
        <f t="shared" si="1"/>
        <v>95.839115276061179</v>
      </c>
    </row>
    <row r="12" spans="1:12" ht="47.25" x14ac:dyDescent="0.25">
      <c r="A12" s="9">
        <v>5</v>
      </c>
      <c r="B12" s="5" t="s">
        <v>11</v>
      </c>
      <c r="C12" s="10" t="s">
        <v>12</v>
      </c>
      <c r="D12" s="24">
        <v>6303248.2000000002</v>
      </c>
      <c r="E12" s="24">
        <v>6300039.5</v>
      </c>
      <c r="F12" s="24">
        <f t="shared" si="0"/>
        <v>99.949094500197532</v>
      </c>
      <c r="G12" s="24">
        <v>6288316.0999999996</v>
      </c>
      <c r="H12" s="24">
        <f t="shared" si="1"/>
        <v>99.813915452434856</v>
      </c>
      <c r="I12" s="24">
        <v>6248002.9000000004</v>
      </c>
      <c r="J12" s="24">
        <f t="shared" si="1"/>
        <v>99.3589189958183</v>
      </c>
      <c r="K12" s="24">
        <v>5588867.9000000004</v>
      </c>
      <c r="L12" s="24">
        <f t="shared" si="1"/>
        <v>89.450469045076787</v>
      </c>
    </row>
    <row r="13" spans="1:12" ht="31.5" x14ac:dyDescent="0.25">
      <c r="A13" s="9">
        <v>6</v>
      </c>
      <c r="B13" s="5" t="s">
        <v>13</v>
      </c>
      <c r="C13" s="10" t="s">
        <v>14</v>
      </c>
      <c r="D13" s="24">
        <v>132148.9</v>
      </c>
      <c r="E13" s="24">
        <v>161748.79999999999</v>
      </c>
      <c r="F13" s="24">
        <f t="shared" si="0"/>
        <v>122.39890002867978</v>
      </c>
      <c r="G13" s="24">
        <v>172662.5</v>
      </c>
      <c r="H13" s="24">
        <f t="shared" si="1"/>
        <v>106.74731435410958</v>
      </c>
      <c r="I13" s="24">
        <v>170119.3</v>
      </c>
      <c r="J13" s="24">
        <f t="shared" si="1"/>
        <v>98.527068703395344</v>
      </c>
      <c r="K13" s="24">
        <v>170119.3</v>
      </c>
      <c r="L13" s="24">
        <f t="shared" si="1"/>
        <v>100</v>
      </c>
    </row>
    <row r="14" spans="1:12" ht="47.25" x14ac:dyDescent="0.25">
      <c r="A14" s="9">
        <v>7</v>
      </c>
      <c r="B14" s="5" t="s">
        <v>15</v>
      </c>
      <c r="C14" s="10" t="s">
        <v>16</v>
      </c>
      <c r="D14" s="24">
        <v>49262.3</v>
      </c>
      <c r="E14" s="24">
        <v>58513.7</v>
      </c>
      <c r="F14" s="24">
        <f t="shared" si="0"/>
        <v>118.77987832480414</v>
      </c>
      <c r="G14" s="24">
        <v>60345.3</v>
      </c>
      <c r="H14" s="24">
        <f t="shared" si="1"/>
        <v>103.13020711388958</v>
      </c>
      <c r="I14" s="24">
        <v>60345.3</v>
      </c>
      <c r="J14" s="24">
        <f t="shared" si="1"/>
        <v>100</v>
      </c>
      <c r="K14" s="24">
        <v>60345.3</v>
      </c>
      <c r="L14" s="24">
        <f t="shared" si="1"/>
        <v>100</v>
      </c>
    </row>
    <row r="15" spans="1:12" ht="31.5" x14ac:dyDescent="0.25">
      <c r="A15" s="9">
        <v>8</v>
      </c>
      <c r="B15" s="5" t="s">
        <v>17</v>
      </c>
      <c r="C15" s="10" t="s">
        <v>18</v>
      </c>
      <c r="D15" s="24">
        <v>7400260.9000000004</v>
      </c>
      <c r="E15" s="24">
        <f>9118192.4+8000+30000+22765.5+17676.4</f>
        <v>9196634.3000000007</v>
      </c>
      <c r="F15" s="24">
        <f t="shared" si="0"/>
        <v>124.2744603774713</v>
      </c>
      <c r="G15" s="24">
        <v>9767074.6999999993</v>
      </c>
      <c r="H15" s="24">
        <f t="shared" si="1"/>
        <v>106.20270831036522</v>
      </c>
      <c r="I15" s="24">
        <v>9703783.4000000004</v>
      </c>
      <c r="J15" s="24">
        <f t="shared" si="1"/>
        <v>99.351993284130415</v>
      </c>
      <c r="K15" s="24">
        <v>9626971</v>
      </c>
      <c r="L15" s="24">
        <f t="shared" si="1"/>
        <v>99.208428333221036</v>
      </c>
    </row>
    <row r="16" spans="1:12" ht="31.5" x14ac:dyDescent="0.25">
      <c r="A16" s="9">
        <v>9</v>
      </c>
      <c r="B16" s="5" t="s">
        <v>19</v>
      </c>
      <c r="C16" s="10" t="s">
        <v>20</v>
      </c>
      <c r="D16" s="24">
        <v>2971906.9</v>
      </c>
      <c r="E16" s="24">
        <f>3482322.9+367524.8</f>
        <v>3849847.6999999997</v>
      </c>
      <c r="F16" s="24">
        <f t="shared" si="0"/>
        <v>129.54132917151611</v>
      </c>
      <c r="G16" s="24">
        <v>3963120.7</v>
      </c>
      <c r="H16" s="24">
        <f t="shared" si="1"/>
        <v>102.94227223586014</v>
      </c>
      <c r="I16" s="24">
        <v>3288779.9</v>
      </c>
      <c r="J16" s="24">
        <f t="shared" si="1"/>
        <v>82.984600998904725</v>
      </c>
      <c r="K16" s="24">
        <v>3288779.9</v>
      </c>
      <c r="L16" s="24">
        <f t="shared" si="1"/>
        <v>100</v>
      </c>
    </row>
    <row r="17" spans="1:12" ht="31.5" x14ac:dyDescent="0.25">
      <c r="A17" s="9">
        <v>10</v>
      </c>
      <c r="B17" s="5" t="s">
        <v>21</v>
      </c>
      <c r="C17" s="10" t="s">
        <v>22</v>
      </c>
      <c r="D17" s="24">
        <v>355665.5</v>
      </c>
      <c r="E17" s="24">
        <f>315866.5+276219</f>
        <v>592085.5</v>
      </c>
      <c r="F17" s="24">
        <f t="shared" si="0"/>
        <v>166.47257043486087</v>
      </c>
      <c r="G17" s="24">
        <v>577108</v>
      </c>
      <c r="H17" s="24">
        <f t="shared" si="1"/>
        <v>97.470382233647001</v>
      </c>
      <c r="I17" s="24">
        <v>167126.9</v>
      </c>
      <c r="J17" s="24">
        <f t="shared" si="1"/>
        <v>28.959380219993484</v>
      </c>
      <c r="K17" s="24">
        <v>42089.8</v>
      </c>
      <c r="L17" s="24">
        <f t="shared" si="1"/>
        <v>25.184335974639634</v>
      </c>
    </row>
    <row r="18" spans="1:12" ht="31.5" x14ac:dyDescent="0.25">
      <c r="A18" s="9">
        <v>11</v>
      </c>
      <c r="B18" s="5" t="s">
        <v>23</v>
      </c>
      <c r="C18" s="10" t="s">
        <v>24</v>
      </c>
      <c r="D18" s="24">
        <v>6765480.0999999996</v>
      </c>
      <c r="E18" s="24">
        <v>6244231.4000000004</v>
      </c>
      <c r="F18" s="24">
        <f t="shared" si="0"/>
        <v>92.295466215324467</v>
      </c>
      <c r="G18" s="24">
        <v>6425632.7000000002</v>
      </c>
      <c r="H18" s="24">
        <f t="shared" si="1"/>
        <v>102.90510213955235</v>
      </c>
      <c r="I18" s="24">
        <v>7092252.0999999996</v>
      </c>
      <c r="J18" s="24">
        <f t="shared" si="1"/>
        <v>110.37437760798248</v>
      </c>
      <c r="K18" s="24">
        <v>6281485.0999999996</v>
      </c>
      <c r="L18" s="24">
        <f t="shared" si="1"/>
        <v>88.56827156496594</v>
      </c>
    </row>
    <row r="19" spans="1:12" ht="31.5" x14ac:dyDescent="0.25">
      <c r="A19" s="9">
        <v>12</v>
      </c>
      <c r="B19" s="5" t="s">
        <v>25</v>
      </c>
      <c r="C19" s="10" t="s">
        <v>26</v>
      </c>
      <c r="D19" s="24">
        <v>115880.3</v>
      </c>
      <c r="E19" s="24">
        <v>3984021.1</v>
      </c>
      <c r="F19" s="24">
        <f t="shared" si="0"/>
        <v>3438.0486588315707</v>
      </c>
      <c r="G19" s="24">
        <v>3540538.3</v>
      </c>
      <c r="H19" s="24">
        <f t="shared" si="1"/>
        <v>88.868462569136483</v>
      </c>
      <c r="I19" s="24">
        <v>3512191.6</v>
      </c>
      <c r="J19" s="24">
        <f t="shared" si="1"/>
        <v>99.199367508607381</v>
      </c>
      <c r="K19" s="24">
        <v>212191.6</v>
      </c>
      <c r="L19" s="24">
        <f t="shared" si="1"/>
        <v>6.0415724472434817</v>
      </c>
    </row>
    <row r="20" spans="1:12" ht="31.5" x14ac:dyDescent="0.25">
      <c r="A20" s="9">
        <v>13</v>
      </c>
      <c r="B20" s="5" t="s">
        <v>27</v>
      </c>
      <c r="C20" s="10" t="s">
        <v>89</v>
      </c>
      <c r="D20" s="24">
        <v>158930.4</v>
      </c>
      <c r="E20" s="24">
        <v>281813.7</v>
      </c>
      <c r="F20" s="24">
        <f t="shared" si="0"/>
        <v>177.31893961130157</v>
      </c>
      <c r="G20" s="24">
        <v>317751.40000000002</v>
      </c>
      <c r="H20" s="24">
        <f t="shared" si="1"/>
        <v>112.75228989932002</v>
      </c>
      <c r="I20" s="24">
        <v>317498.5</v>
      </c>
      <c r="J20" s="24">
        <f t="shared" si="1"/>
        <v>99.920409477346112</v>
      </c>
      <c r="K20" s="24">
        <v>226271.2</v>
      </c>
      <c r="L20" s="24">
        <f t="shared" si="1"/>
        <v>71.266856378849042</v>
      </c>
    </row>
    <row r="21" spans="1:12" ht="31.5" x14ac:dyDescent="0.25">
      <c r="A21" s="9">
        <v>14</v>
      </c>
      <c r="B21" s="5" t="s">
        <v>28</v>
      </c>
      <c r="C21" s="10" t="s">
        <v>90</v>
      </c>
      <c r="D21" s="24">
        <v>1564436.5</v>
      </c>
      <c r="E21" s="24">
        <f>2241858.6+86173.6+700</f>
        <v>2328732.2000000002</v>
      </c>
      <c r="F21" s="24">
        <f t="shared" si="0"/>
        <v>148.85437663976774</v>
      </c>
      <c r="G21" s="24">
        <v>3238391.3</v>
      </c>
      <c r="H21" s="24">
        <f t="shared" si="1"/>
        <v>139.06241773957518</v>
      </c>
      <c r="I21" s="24">
        <v>2169476.6</v>
      </c>
      <c r="J21" s="24">
        <f t="shared" si="1"/>
        <v>66.992416883036967</v>
      </c>
      <c r="K21" s="24">
        <v>1926907.8</v>
      </c>
      <c r="L21" s="24">
        <f t="shared" si="1"/>
        <v>88.819017453334141</v>
      </c>
    </row>
    <row r="22" spans="1:12" ht="31.5" x14ac:dyDescent="0.25">
      <c r="A22" s="9">
        <v>15</v>
      </c>
      <c r="B22" s="5" t="s">
        <v>29</v>
      </c>
      <c r="C22" s="10" t="s">
        <v>30</v>
      </c>
      <c r="D22" s="24">
        <v>279545.40000000002</v>
      </c>
      <c r="E22" s="24">
        <v>325616.5</v>
      </c>
      <c r="F22" s="24">
        <f t="shared" si="0"/>
        <v>116.48072191493759</v>
      </c>
      <c r="G22" s="24">
        <v>277351.2</v>
      </c>
      <c r="H22" s="24">
        <f t="shared" si="1"/>
        <v>85.1772560665691</v>
      </c>
      <c r="I22" s="24">
        <v>273686.90000000002</v>
      </c>
      <c r="J22" s="24">
        <f t="shared" si="1"/>
        <v>98.678823095050618</v>
      </c>
      <c r="K22" s="24">
        <v>281510</v>
      </c>
      <c r="L22" s="24">
        <f t="shared" si="1"/>
        <v>102.85841229521763</v>
      </c>
    </row>
    <row r="23" spans="1:12" ht="47.25" x14ac:dyDescent="0.25">
      <c r="A23" s="9">
        <v>16</v>
      </c>
      <c r="B23" s="5" t="s">
        <v>31</v>
      </c>
      <c r="C23" s="10" t="s">
        <v>32</v>
      </c>
      <c r="D23" s="24">
        <v>20367.2</v>
      </c>
      <c r="E23" s="24">
        <v>25400.400000000001</v>
      </c>
      <c r="F23" s="24">
        <f t="shared" si="0"/>
        <v>124.71228249342079</v>
      </c>
      <c r="G23" s="24">
        <v>26652.400000000001</v>
      </c>
      <c r="H23" s="24">
        <f t="shared" si="1"/>
        <v>104.92905623533488</v>
      </c>
      <c r="I23" s="24">
        <v>26652.400000000001</v>
      </c>
      <c r="J23" s="24">
        <f t="shared" si="1"/>
        <v>100</v>
      </c>
      <c r="K23" s="24">
        <v>26652.400000000001</v>
      </c>
      <c r="L23" s="24">
        <f t="shared" si="1"/>
        <v>100</v>
      </c>
    </row>
    <row r="24" spans="1:12" ht="31.5" x14ac:dyDescent="0.25">
      <c r="A24" s="9">
        <v>17</v>
      </c>
      <c r="B24" s="5" t="s">
        <v>33</v>
      </c>
      <c r="C24" s="10" t="s">
        <v>34</v>
      </c>
      <c r="D24" s="24">
        <v>62489.9</v>
      </c>
      <c r="E24" s="24">
        <v>75353.100000000006</v>
      </c>
      <c r="F24" s="24">
        <f t="shared" si="0"/>
        <v>120.58444644654578</v>
      </c>
      <c r="G24" s="24">
        <v>79467.199999999997</v>
      </c>
      <c r="H24" s="24">
        <f t="shared" si="1"/>
        <v>105.45976210666845</v>
      </c>
      <c r="I24" s="24">
        <v>78449.5</v>
      </c>
      <c r="J24" s="24">
        <f t="shared" si="1"/>
        <v>98.719345843316489</v>
      </c>
      <c r="K24" s="24">
        <v>78449.5</v>
      </c>
      <c r="L24" s="24">
        <f t="shared" si="1"/>
        <v>100</v>
      </c>
    </row>
    <row r="25" spans="1:12" ht="31.5" x14ac:dyDescent="0.25">
      <c r="A25" s="9">
        <v>18</v>
      </c>
      <c r="B25" s="5" t="s">
        <v>35</v>
      </c>
      <c r="C25" s="10" t="s">
        <v>36</v>
      </c>
      <c r="D25" s="24">
        <v>760113.9</v>
      </c>
      <c r="E25" s="24">
        <v>1064267.5</v>
      </c>
      <c r="F25" s="24">
        <f t="shared" si="0"/>
        <v>140.014213659295</v>
      </c>
      <c r="G25" s="24">
        <v>1118006.3999999999</v>
      </c>
      <c r="H25" s="24">
        <f t="shared" si="1"/>
        <v>105.04937903299687</v>
      </c>
      <c r="I25" s="24">
        <v>1110637.3</v>
      </c>
      <c r="J25" s="24">
        <f t="shared" si="1"/>
        <v>99.340871393938372</v>
      </c>
      <c r="K25" s="24">
        <v>1110637.3</v>
      </c>
      <c r="L25" s="24">
        <f t="shared" si="1"/>
        <v>100</v>
      </c>
    </row>
    <row r="26" spans="1:12" ht="31.5" x14ac:dyDescent="0.25">
      <c r="A26" s="9">
        <v>19</v>
      </c>
      <c r="B26" s="5" t="s">
        <v>37</v>
      </c>
      <c r="C26" s="10" t="s">
        <v>85</v>
      </c>
      <c r="D26" s="24">
        <v>1877781.6</v>
      </c>
      <c r="E26" s="24">
        <f>2795215.3+15027.8+296</f>
        <v>2810539.0999999996</v>
      </c>
      <c r="F26" s="24">
        <f t="shared" si="0"/>
        <v>149.67337522105871</v>
      </c>
      <c r="G26" s="24">
        <v>2913103.8</v>
      </c>
      <c r="H26" s="24">
        <f t="shared" si="1"/>
        <v>103.64928920576129</v>
      </c>
      <c r="I26" s="24">
        <v>2086730</v>
      </c>
      <c r="J26" s="24">
        <f t="shared" si="1"/>
        <v>71.632531597397943</v>
      </c>
      <c r="K26" s="24">
        <v>2005014.3</v>
      </c>
      <c r="L26" s="24">
        <f t="shared" si="1"/>
        <v>96.084030995864339</v>
      </c>
    </row>
    <row r="27" spans="1:12" ht="31.5" x14ac:dyDescent="0.25">
      <c r="A27" s="9">
        <v>20</v>
      </c>
      <c r="B27" s="5" t="s">
        <v>38</v>
      </c>
      <c r="C27" s="10" t="s">
        <v>86</v>
      </c>
      <c r="D27" s="24">
        <v>3814475.5</v>
      </c>
      <c r="E27" s="24">
        <f>4507477.2+391021.1+6000+2610.5+5000</f>
        <v>4912108.8</v>
      </c>
      <c r="F27" s="24">
        <f t="shared" si="0"/>
        <v>128.77547122795781</v>
      </c>
      <c r="G27" s="24">
        <v>5190900.2</v>
      </c>
      <c r="H27" s="24">
        <f t="shared" si="1"/>
        <v>105.67559497053487</v>
      </c>
      <c r="I27" s="24">
        <v>4722739.4000000004</v>
      </c>
      <c r="J27" s="24">
        <f t="shared" si="1"/>
        <v>90.98112500795142</v>
      </c>
      <c r="K27" s="24">
        <v>4118165</v>
      </c>
      <c r="L27" s="24">
        <f t="shared" si="1"/>
        <v>87.198650003851569</v>
      </c>
    </row>
    <row r="28" spans="1:12" ht="31.5" x14ac:dyDescent="0.25">
      <c r="A28" s="9">
        <v>21</v>
      </c>
      <c r="B28" s="5" t="s">
        <v>39</v>
      </c>
      <c r="C28" s="10" t="s">
        <v>87</v>
      </c>
      <c r="D28" s="24">
        <v>836959.1</v>
      </c>
      <c r="E28" s="24">
        <f>1225510.4+10000</f>
        <v>1235510.3999999999</v>
      </c>
      <c r="F28" s="24">
        <f t="shared" si="0"/>
        <v>147.61896967247264</v>
      </c>
      <c r="G28" s="24">
        <v>1237278</v>
      </c>
      <c r="H28" s="24">
        <f t="shared" si="1"/>
        <v>100.14306637969214</v>
      </c>
      <c r="I28" s="24">
        <v>1164919.8</v>
      </c>
      <c r="J28" s="24">
        <f t="shared" si="1"/>
        <v>94.151823599870042</v>
      </c>
      <c r="K28" s="24">
        <v>808872.1</v>
      </c>
      <c r="L28" s="24">
        <f t="shared" si="1"/>
        <v>69.435861593218689</v>
      </c>
    </row>
    <row r="29" spans="1:12" ht="31.5" x14ac:dyDescent="0.25">
      <c r="A29" s="9">
        <v>22</v>
      </c>
      <c r="B29" s="5" t="s">
        <v>40</v>
      </c>
      <c r="C29" s="10" t="s">
        <v>41</v>
      </c>
      <c r="D29" s="24">
        <v>5547171.0999999996</v>
      </c>
      <c r="E29" s="24">
        <f>6923853.1+382344.3+85745.4</f>
        <v>7391942.7999999998</v>
      </c>
      <c r="F29" s="24">
        <f t="shared" si="0"/>
        <v>133.25608074357035</v>
      </c>
      <c r="G29" s="24">
        <v>7397095.7000000002</v>
      </c>
      <c r="H29" s="24">
        <f t="shared" si="1"/>
        <v>100.06970968444182</v>
      </c>
      <c r="I29" s="24">
        <v>6291144.4000000004</v>
      </c>
      <c r="J29" s="24">
        <f t="shared" si="1"/>
        <v>85.048844237610723</v>
      </c>
      <c r="K29" s="24">
        <v>6127270.2000000002</v>
      </c>
      <c r="L29" s="24">
        <f t="shared" si="1"/>
        <v>97.395160727831964</v>
      </c>
    </row>
    <row r="30" spans="1:12" ht="31.5" x14ac:dyDescent="0.25">
      <c r="A30" s="9">
        <v>23</v>
      </c>
      <c r="B30" s="5" t="s">
        <v>42</v>
      </c>
      <c r="C30" s="10" t="s">
        <v>43</v>
      </c>
      <c r="D30" s="24">
        <v>2222478.7000000002</v>
      </c>
      <c r="E30" s="24">
        <v>2645689.7000000002</v>
      </c>
      <c r="F30" s="24">
        <f t="shared" si="0"/>
        <v>119.04229723326483</v>
      </c>
      <c r="G30" s="24">
        <v>2967902.9</v>
      </c>
      <c r="H30" s="24">
        <f t="shared" si="1"/>
        <v>112.17879783861274</v>
      </c>
      <c r="I30" s="24">
        <v>2809176.3</v>
      </c>
      <c r="J30" s="24">
        <f t="shared" si="1"/>
        <v>94.651893766470593</v>
      </c>
      <c r="K30" s="24">
        <v>1845977.5</v>
      </c>
      <c r="L30" s="24">
        <f t="shared" si="1"/>
        <v>65.712411855389789</v>
      </c>
    </row>
    <row r="31" spans="1:12" ht="15.75" x14ac:dyDescent="0.25">
      <c r="A31" s="9">
        <v>24</v>
      </c>
      <c r="B31" s="5" t="s">
        <v>44</v>
      </c>
      <c r="C31" s="10" t="s">
        <v>45</v>
      </c>
      <c r="D31" s="24">
        <v>666286.69999999995</v>
      </c>
      <c r="E31" s="24">
        <v>781837.9</v>
      </c>
      <c r="F31" s="24">
        <f t="shared" si="0"/>
        <v>117.34256439457671</v>
      </c>
      <c r="G31" s="24">
        <v>815347.8</v>
      </c>
      <c r="H31" s="24">
        <f t="shared" si="1"/>
        <v>104.2860419020362</v>
      </c>
      <c r="I31" s="24">
        <v>780347.8</v>
      </c>
      <c r="J31" s="24">
        <f t="shared" si="1"/>
        <v>95.707353352765537</v>
      </c>
      <c r="K31" s="24">
        <v>780347.8</v>
      </c>
      <c r="L31" s="24">
        <f t="shared" si="1"/>
        <v>100</v>
      </c>
    </row>
    <row r="32" spans="1:12" ht="47.25" x14ac:dyDescent="0.25">
      <c r="A32" s="9">
        <v>25</v>
      </c>
      <c r="B32" s="5" t="s">
        <v>46</v>
      </c>
      <c r="C32" s="10" t="s">
        <v>47</v>
      </c>
      <c r="D32" s="24">
        <v>3565869</v>
      </c>
      <c r="E32" s="24">
        <f>3929861.2+20000</f>
        <v>3949861.2</v>
      </c>
      <c r="F32" s="24">
        <f t="shared" si="0"/>
        <v>110.76854477828546</v>
      </c>
      <c r="G32" s="24">
        <v>4266015.8</v>
      </c>
      <c r="H32" s="24">
        <f t="shared" si="1"/>
        <v>108.0041951853903</v>
      </c>
      <c r="I32" s="24">
        <v>3888529.3</v>
      </c>
      <c r="J32" s="24">
        <f t="shared" si="1"/>
        <v>91.151310316290903</v>
      </c>
      <c r="K32" s="24">
        <v>3887960.6</v>
      </c>
      <c r="L32" s="24">
        <f t="shared" si="1"/>
        <v>99.985374933397068</v>
      </c>
    </row>
    <row r="33" spans="1:12" ht="31.5" x14ac:dyDescent="0.25">
      <c r="A33" s="9">
        <v>26</v>
      </c>
      <c r="B33" s="5" t="s">
        <v>48</v>
      </c>
      <c r="C33" s="10" t="s">
        <v>49</v>
      </c>
      <c r="D33" s="24">
        <v>8158618.7000000002</v>
      </c>
      <c r="E33" s="24">
        <f>8435800.2+168349+46265.8+26028.1+100000</f>
        <v>8776443.0999999996</v>
      </c>
      <c r="F33" s="24">
        <f t="shared" si="0"/>
        <v>107.57265932773643</v>
      </c>
      <c r="G33" s="24">
        <v>9619082.5999999996</v>
      </c>
      <c r="H33" s="24">
        <f t="shared" si="1"/>
        <v>109.60115037947435</v>
      </c>
      <c r="I33" s="24">
        <v>8939248.5999999996</v>
      </c>
      <c r="J33" s="24">
        <f t="shared" si="1"/>
        <v>92.932444513991385</v>
      </c>
      <c r="K33" s="24">
        <v>8708643.6999999993</v>
      </c>
      <c r="L33" s="24">
        <f t="shared" si="1"/>
        <v>97.42031002471505</v>
      </c>
    </row>
    <row r="34" spans="1:12" ht="47.25" x14ac:dyDescent="0.25">
      <c r="A34" s="9">
        <v>27</v>
      </c>
      <c r="B34" s="5" t="s">
        <v>50</v>
      </c>
      <c r="C34" s="10" t="s">
        <v>84</v>
      </c>
      <c r="D34" s="24">
        <v>784583.7</v>
      </c>
      <c r="E34" s="24">
        <v>789585.2</v>
      </c>
      <c r="F34" s="24">
        <f t="shared" si="0"/>
        <v>100.63747182104343</v>
      </c>
      <c r="G34" s="24">
        <v>887808.7</v>
      </c>
      <c r="H34" s="24">
        <f t="shared" si="1"/>
        <v>112.43988615794724</v>
      </c>
      <c r="I34" s="24">
        <v>789564.1</v>
      </c>
      <c r="J34" s="24">
        <f t="shared" si="1"/>
        <v>88.934035001008667</v>
      </c>
      <c r="K34" s="24">
        <v>789564.1</v>
      </c>
      <c r="L34" s="24">
        <f t="shared" si="1"/>
        <v>100</v>
      </c>
    </row>
    <row r="35" spans="1:12" ht="31.5" x14ac:dyDescent="0.25">
      <c r="A35" s="9">
        <v>28</v>
      </c>
      <c r="B35" s="5" t="s">
        <v>51</v>
      </c>
      <c r="C35" s="10" t="s">
        <v>83</v>
      </c>
      <c r="D35" s="24">
        <v>30305683.800000001</v>
      </c>
      <c r="E35" s="24">
        <f>17838596.1+3482534.7+188169.9+187372.9+68080+204600+119600+103491.7+65000+94852.6+117391.9+1152301+707119.1</f>
        <v>24329109.899999999</v>
      </c>
      <c r="F35" s="24">
        <f t="shared" si="0"/>
        <v>80.279033004363356</v>
      </c>
      <c r="G35" s="24">
        <v>13661965</v>
      </c>
      <c r="H35" s="24">
        <f t="shared" si="1"/>
        <v>56.154808195428473</v>
      </c>
      <c r="I35" s="24">
        <v>12674215.4</v>
      </c>
      <c r="J35" s="24">
        <f t="shared" si="1"/>
        <v>92.770076632460999</v>
      </c>
      <c r="K35" s="24">
        <v>6100635.2999999998</v>
      </c>
      <c r="L35" s="24">
        <f t="shared" si="1"/>
        <v>48.134224545371069</v>
      </c>
    </row>
    <row r="36" spans="1:12" ht="31.5" x14ac:dyDescent="0.25">
      <c r="A36" s="9">
        <v>29</v>
      </c>
      <c r="B36" s="5" t="s">
        <v>52</v>
      </c>
      <c r="C36" s="10" t="s">
        <v>53</v>
      </c>
      <c r="D36" s="24">
        <v>202672.5</v>
      </c>
      <c r="E36" s="24">
        <v>284985.09999999998</v>
      </c>
      <c r="F36" s="24">
        <f t="shared" si="0"/>
        <v>140.61360075984655</v>
      </c>
      <c r="G36" s="24">
        <v>279023.40000000002</v>
      </c>
      <c r="H36" s="24">
        <f t="shared" si="1"/>
        <v>97.90806607082267</v>
      </c>
      <c r="I36" s="24">
        <v>247083.4</v>
      </c>
      <c r="J36" s="24">
        <f t="shared" si="1"/>
        <v>88.552931402885918</v>
      </c>
      <c r="K36" s="24">
        <v>247083.4</v>
      </c>
      <c r="L36" s="24">
        <f t="shared" si="1"/>
        <v>100</v>
      </c>
    </row>
    <row r="37" spans="1:12" ht="47.25" x14ac:dyDescent="0.25">
      <c r="A37" s="9">
        <v>30</v>
      </c>
      <c r="B37" s="5" t="s">
        <v>54</v>
      </c>
      <c r="C37" s="10" t="s">
        <v>82</v>
      </c>
      <c r="D37" s="24">
        <v>158500.20000000001</v>
      </c>
      <c r="E37" s="24">
        <v>169920.4</v>
      </c>
      <c r="F37" s="24">
        <f t="shared" si="0"/>
        <v>107.20516440988716</v>
      </c>
      <c r="G37" s="24">
        <v>180495.5</v>
      </c>
      <c r="H37" s="24">
        <f t="shared" si="1"/>
        <v>106.22356114980897</v>
      </c>
      <c r="I37" s="24">
        <v>169993.3</v>
      </c>
      <c r="J37" s="24">
        <f t="shared" si="1"/>
        <v>94.181461587685007</v>
      </c>
      <c r="K37" s="24">
        <v>137938.20000000001</v>
      </c>
      <c r="L37" s="24">
        <f t="shared" si="1"/>
        <v>81.143315648322627</v>
      </c>
    </row>
    <row r="38" spans="1:12" ht="31.5" x14ac:dyDescent="0.25">
      <c r="A38" s="9">
        <v>31</v>
      </c>
      <c r="B38" s="5" t="s">
        <v>55</v>
      </c>
      <c r="C38" s="10" t="s">
        <v>81</v>
      </c>
      <c r="D38" s="24">
        <v>12484947.1</v>
      </c>
      <c r="E38" s="24">
        <f>13092686.8+46265.8+48266+140883.8+500034</f>
        <v>13828136.400000002</v>
      </c>
      <c r="F38" s="24">
        <f t="shared" si="0"/>
        <v>110.75847009395821</v>
      </c>
      <c r="G38" s="24">
        <v>11613878.699999999</v>
      </c>
      <c r="H38" s="24">
        <f t="shared" si="1"/>
        <v>83.987302150129196</v>
      </c>
      <c r="I38" s="24">
        <v>10749188.9</v>
      </c>
      <c r="J38" s="24">
        <f t="shared" si="1"/>
        <v>92.554685455772855</v>
      </c>
      <c r="K38" s="24">
        <v>6258060.2999999998</v>
      </c>
      <c r="L38" s="24">
        <f t="shared" si="1"/>
        <v>58.218907102841968</v>
      </c>
    </row>
    <row r="39" spans="1:12" ht="15.75" x14ac:dyDescent="0.25">
      <c r="A39" s="9">
        <v>32</v>
      </c>
      <c r="B39" s="5" t="s">
        <v>56</v>
      </c>
      <c r="C39" s="10" t="s">
        <v>57</v>
      </c>
      <c r="D39" s="24">
        <v>8578224</v>
      </c>
      <c r="E39" s="24">
        <f>23620430.8+(-11184081.2+490000)-2933964.1</f>
        <v>9992385.5000000019</v>
      </c>
      <c r="F39" s="24">
        <f t="shared" si="0"/>
        <v>116.48548114388248</v>
      </c>
      <c r="G39" s="24">
        <v>23821763.5</v>
      </c>
      <c r="H39" s="24">
        <f t="shared" si="1"/>
        <v>238.39916404346084</v>
      </c>
      <c r="I39" s="24">
        <v>28306244.800000001</v>
      </c>
      <c r="J39" s="24">
        <f t="shared" si="1"/>
        <v>118.82514407466098</v>
      </c>
      <c r="K39" s="24">
        <v>43457175.899999999</v>
      </c>
      <c r="L39" s="24">
        <f t="shared" si="1"/>
        <v>153.5250479427776</v>
      </c>
    </row>
    <row r="40" spans="1:12" ht="31.5" x14ac:dyDescent="0.25">
      <c r="A40" s="9">
        <v>33</v>
      </c>
      <c r="B40" s="5" t="s">
        <v>58</v>
      </c>
      <c r="C40" s="10" t="s">
        <v>59</v>
      </c>
      <c r="D40" s="24">
        <v>33404232.199999999</v>
      </c>
      <c r="E40" s="24">
        <f>35040197.9+39882.5+567959.4+12050.6+342583.7+2333930.1</f>
        <v>38336604.200000003</v>
      </c>
      <c r="F40" s="24">
        <f t="shared" si="0"/>
        <v>114.76570983721039</v>
      </c>
      <c r="G40" s="24">
        <v>38660375.299999997</v>
      </c>
      <c r="H40" s="24">
        <f t="shared" si="1"/>
        <v>100.84454819814216</v>
      </c>
      <c r="I40" s="24">
        <v>37460053.200000003</v>
      </c>
      <c r="J40" s="24">
        <f t="shared" si="1"/>
        <v>96.895213534049702</v>
      </c>
      <c r="K40" s="24">
        <v>33920400.899999999</v>
      </c>
      <c r="L40" s="24">
        <f t="shared" si="1"/>
        <v>90.550861524136849</v>
      </c>
    </row>
    <row r="41" spans="1:12" ht="31.5" x14ac:dyDescent="0.25">
      <c r="A41" s="9">
        <v>34</v>
      </c>
      <c r="B41" s="5" t="s">
        <v>60</v>
      </c>
      <c r="C41" s="10" t="s">
        <v>61</v>
      </c>
      <c r="D41" s="24">
        <v>38863953.899999999</v>
      </c>
      <c r="E41" s="24">
        <f>47700802.4+360967.2</f>
        <v>48061769.600000001</v>
      </c>
      <c r="F41" s="24">
        <f t="shared" si="0"/>
        <v>123.66670082942848</v>
      </c>
      <c r="G41" s="24">
        <v>52191331.799999997</v>
      </c>
      <c r="H41" s="24">
        <f t="shared" si="1"/>
        <v>108.59219757068618</v>
      </c>
      <c r="I41" s="24">
        <v>53687676.100000001</v>
      </c>
      <c r="J41" s="24">
        <f t="shared" si="1"/>
        <v>102.86703605444305</v>
      </c>
      <c r="K41" s="24">
        <v>48753619.200000003</v>
      </c>
      <c r="L41" s="24">
        <f t="shared" si="1"/>
        <v>90.809702973900926</v>
      </c>
    </row>
    <row r="42" spans="1:12" ht="31.5" x14ac:dyDescent="0.25">
      <c r="A42" s="9">
        <v>35</v>
      </c>
      <c r="B42" s="5" t="s">
        <v>62</v>
      </c>
      <c r="C42" s="10" t="s">
        <v>63</v>
      </c>
      <c r="D42" s="24">
        <v>106721.8</v>
      </c>
      <c r="E42" s="24">
        <f>108877.1+10967.6</f>
        <v>119844.70000000001</v>
      </c>
      <c r="F42" s="24">
        <f t="shared" si="0"/>
        <v>112.29636306733957</v>
      </c>
      <c r="G42" s="24">
        <v>130690.9</v>
      </c>
      <c r="H42" s="24">
        <f t="shared" si="1"/>
        <v>109.05021248332214</v>
      </c>
      <c r="I42" s="24">
        <v>126208.8</v>
      </c>
      <c r="J42" s="24">
        <f t="shared" si="1"/>
        <v>96.570457468729657</v>
      </c>
      <c r="K42" s="24">
        <v>126208.8</v>
      </c>
      <c r="L42" s="24">
        <f t="shared" si="1"/>
        <v>100</v>
      </c>
    </row>
    <row r="43" spans="1:12" ht="47.25" x14ac:dyDescent="0.25">
      <c r="A43" s="9">
        <v>36</v>
      </c>
      <c r="B43" s="5" t="s">
        <v>104</v>
      </c>
      <c r="C43" s="10" t="s">
        <v>80</v>
      </c>
      <c r="D43" s="24">
        <v>35725</v>
      </c>
      <c r="E43" s="24">
        <v>43334.6</v>
      </c>
      <c r="F43" s="24">
        <f t="shared" si="0"/>
        <v>121.3004898530441</v>
      </c>
      <c r="G43" s="24">
        <v>0</v>
      </c>
      <c r="H43" s="24">
        <f t="shared" si="1"/>
        <v>0</v>
      </c>
      <c r="I43" s="24">
        <v>0</v>
      </c>
      <c r="J43" s="24"/>
      <c r="K43" s="24">
        <v>0</v>
      </c>
      <c r="L43" s="24"/>
    </row>
    <row r="44" spans="1:12" ht="63" x14ac:dyDescent="0.25">
      <c r="A44" s="9">
        <v>37</v>
      </c>
      <c r="B44" s="5" t="s">
        <v>64</v>
      </c>
      <c r="C44" s="10" t="s">
        <v>77</v>
      </c>
      <c r="D44" s="24">
        <v>635236</v>
      </c>
      <c r="E44" s="24">
        <v>644279.6</v>
      </c>
      <c r="F44" s="24">
        <f t="shared" si="0"/>
        <v>101.42365986814347</v>
      </c>
      <c r="G44" s="24">
        <v>702180</v>
      </c>
      <c r="H44" s="24">
        <f t="shared" si="1"/>
        <v>108.9868436002009</v>
      </c>
      <c r="I44" s="24">
        <v>198031.7</v>
      </c>
      <c r="J44" s="24">
        <f t="shared" si="1"/>
        <v>28.202412486826738</v>
      </c>
      <c r="K44" s="24">
        <v>198031.7</v>
      </c>
      <c r="L44" s="24">
        <f t="shared" si="1"/>
        <v>100</v>
      </c>
    </row>
    <row r="45" spans="1:12" ht="47.25" x14ac:dyDescent="0.25">
      <c r="A45" s="9">
        <v>38</v>
      </c>
      <c r="B45" s="5" t="s">
        <v>65</v>
      </c>
      <c r="C45" s="10" t="s">
        <v>78</v>
      </c>
      <c r="D45" s="24">
        <v>14951</v>
      </c>
      <c r="E45" s="24">
        <v>23447.1</v>
      </c>
      <c r="F45" s="24">
        <f t="shared" si="0"/>
        <v>156.82629924419771</v>
      </c>
      <c r="G45" s="24">
        <v>16447.099999999999</v>
      </c>
      <c r="H45" s="24">
        <f t="shared" si="1"/>
        <v>70.145561711256406</v>
      </c>
      <c r="I45" s="24">
        <v>11947.1</v>
      </c>
      <c r="J45" s="24">
        <f t="shared" si="1"/>
        <v>72.639553477512763</v>
      </c>
      <c r="K45" s="24">
        <v>11947.1</v>
      </c>
      <c r="L45" s="24">
        <f t="shared" si="1"/>
        <v>100</v>
      </c>
    </row>
    <row r="46" spans="1:12" ht="31.5" x14ac:dyDescent="0.25">
      <c r="A46" s="9">
        <v>39</v>
      </c>
      <c r="B46" s="5" t="s">
        <v>66</v>
      </c>
      <c r="C46" s="10" t="s">
        <v>79</v>
      </c>
      <c r="D46" s="24">
        <v>690376.6</v>
      </c>
      <c r="E46" s="24">
        <f>772816.3+50000</f>
        <v>822816.3</v>
      </c>
      <c r="F46" s="24">
        <f t="shared" si="0"/>
        <v>119.18368901842851</v>
      </c>
      <c r="G46" s="24">
        <v>736669.8</v>
      </c>
      <c r="H46" s="24">
        <f t="shared" si="1"/>
        <v>89.530287623130462</v>
      </c>
      <c r="I46" s="24">
        <v>516966.1</v>
      </c>
      <c r="J46" s="24">
        <f t="shared" si="1"/>
        <v>70.176095178599681</v>
      </c>
      <c r="K46" s="24">
        <v>516966.1</v>
      </c>
      <c r="L46" s="24">
        <f t="shared" si="1"/>
        <v>100</v>
      </c>
    </row>
    <row r="47" spans="1:12" ht="31.5" x14ac:dyDescent="0.25">
      <c r="A47" s="9">
        <v>40</v>
      </c>
      <c r="B47" s="5" t="s">
        <v>67</v>
      </c>
      <c r="C47" s="10" t="s">
        <v>68</v>
      </c>
      <c r="D47" s="24">
        <v>28686.5</v>
      </c>
      <c r="E47" s="24">
        <v>41126.199999999997</v>
      </c>
      <c r="F47" s="24">
        <f t="shared" si="0"/>
        <v>143.3643002806198</v>
      </c>
      <c r="G47" s="24">
        <v>43082.1</v>
      </c>
      <c r="H47" s="24">
        <f t="shared" si="1"/>
        <v>104.75584906944965</v>
      </c>
      <c r="I47" s="24">
        <v>43082.1</v>
      </c>
      <c r="J47" s="24">
        <f t="shared" si="1"/>
        <v>100</v>
      </c>
      <c r="K47" s="24">
        <v>43082.1</v>
      </c>
      <c r="L47" s="24">
        <f t="shared" si="1"/>
        <v>100</v>
      </c>
    </row>
    <row r="48" spans="1:12" ht="31.5" x14ac:dyDescent="0.25">
      <c r="A48" s="9">
        <v>41</v>
      </c>
      <c r="B48" s="5" t="s">
        <v>69</v>
      </c>
      <c r="C48" s="10" t="s">
        <v>70</v>
      </c>
      <c r="D48" s="24">
        <v>862844.1</v>
      </c>
      <c r="E48" s="24">
        <f>1156092.5+5699.2</f>
        <v>1161791.7</v>
      </c>
      <c r="F48" s="24">
        <f t="shared" si="0"/>
        <v>134.64676874999785</v>
      </c>
      <c r="G48" s="24">
        <v>1188454.2</v>
      </c>
      <c r="H48" s="24">
        <f t="shared" si="1"/>
        <v>102.29494667589725</v>
      </c>
      <c r="I48" s="24">
        <v>1188454.2</v>
      </c>
      <c r="J48" s="24">
        <f t="shared" si="1"/>
        <v>100</v>
      </c>
      <c r="K48" s="24">
        <v>1188454.2</v>
      </c>
      <c r="L48" s="24">
        <f t="shared" si="1"/>
        <v>100</v>
      </c>
    </row>
    <row r="49" spans="1:12" ht="31.5" x14ac:dyDescent="0.25">
      <c r="A49" s="9">
        <v>42</v>
      </c>
      <c r="B49" s="5" t="s">
        <v>71</v>
      </c>
      <c r="C49" s="10" t="s">
        <v>72</v>
      </c>
      <c r="D49" s="24">
        <v>59116.3</v>
      </c>
      <c r="E49" s="24">
        <v>58930.2</v>
      </c>
      <c r="F49" s="24">
        <f t="shared" si="0"/>
        <v>99.685196806972016</v>
      </c>
      <c r="G49" s="24">
        <v>63462</v>
      </c>
      <c r="H49" s="24">
        <f t="shared" si="1"/>
        <v>107.69011474591976</v>
      </c>
      <c r="I49" s="24">
        <v>63362</v>
      </c>
      <c r="J49" s="24">
        <f t="shared" si="1"/>
        <v>99.842425388421418</v>
      </c>
      <c r="K49" s="24">
        <v>61962</v>
      </c>
      <c r="L49" s="24">
        <f t="shared" si="1"/>
        <v>97.790473785549707</v>
      </c>
    </row>
    <row r="50" spans="1:12" ht="31.5" x14ac:dyDescent="0.25">
      <c r="A50" s="9">
        <v>43</v>
      </c>
      <c r="B50" s="5" t="s">
        <v>73</v>
      </c>
      <c r="C50" s="10" t="s">
        <v>74</v>
      </c>
      <c r="D50" s="24">
        <v>27677.9</v>
      </c>
      <c r="E50" s="24">
        <v>36786.300000000003</v>
      </c>
      <c r="F50" s="24">
        <f t="shared" si="0"/>
        <v>132.90856604005361</v>
      </c>
      <c r="G50" s="24">
        <v>34243.9</v>
      </c>
      <c r="H50" s="24">
        <f t="shared" si="1"/>
        <v>93.088731402723283</v>
      </c>
      <c r="I50" s="24">
        <v>34243.9</v>
      </c>
      <c r="J50" s="24">
        <f t="shared" si="1"/>
        <v>100</v>
      </c>
      <c r="K50" s="24">
        <v>34243.9</v>
      </c>
      <c r="L50" s="24">
        <f t="shared" si="1"/>
        <v>100</v>
      </c>
    </row>
    <row r="51" spans="1:12" s="21" customFormat="1" ht="15.75" x14ac:dyDescent="0.25">
      <c r="A51" s="17"/>
      <c r="B51" s="18"/>
      <c r="C51" s="19" t="s">
        <v>75</v>
      </c>
      <c r="D51" s="20"/>
      <c r="E51" s="20"/>
      <c r="F51" s="24"/>
      <c r="G51" s="20"/>
      <c r="H51" s="24"/>
      <c r="I51" s="20">
        <v>7648846.2999999998</v>
      </c>
      <c r="J51" s="24"/>
      <c r="K51" s="20">
        <v>17924073.199999999</v>
      </c>
      <c r="L51" s="24"/>
    </row>
    <row r="52" spans="1:12" ht="18.75" x14ac:dyDescent="0.25">
      <c r="A52" s="11"/>
      <c r="B52" s="12"/>
      <c r="C52" s="13" t="s">
        <v>76</v>
      </c>
      <c r="D52" s="22">
        <f>D7+D51</f>
        <v>256089613.50000003</v>
      </c>
      <c r="E52" s="22">
        <f>E7+E51</f>
        <v>295504976.40000004</v>
      </c>
      <c r="F52" s="22">
        <f t="shared" si="0"/>
        <v>115.39123838772947</v>
      </c>
      <c r="G52" s="22">
        <f>G7+G51</f>
        <v>309886639.5</v>
      </c>
      <c r="H52" s="22">
        <f t="shared" si="1"/>
        <v>104.86680910595993</v>
      </c>
      <c r="I52" s="22">
        <f>I7+I51</f>
        <v>307794949.10000014</v>
      </c>
      <c r="J52" s="22">
        <f t="shared" si="1"/>
        <v>99.325014333184939</v>
      </c>
      <c r="K52" s="22">
        <f>K7+K51</f>
        <v>294861398.60000002</v>
      </c>
      <c r="L52" s="22">
        <f t="shared" si="1"/>
        <v>95.797997810614461</v>
      </c>
    </row>
    <row r="54" spans="1:12" ht="45.75" customHeight="1" x14ac:dyDescent="0.25">
      <c r="A54" s="26" t="s">
        <v>105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</sheetData>
  <mergeCells count="9">
    <mergeCell ref="A54:L54"/>
    <mergeCell ref="F5:F6"/>
    <mergeCell ref="G5:L5"/>
    <mergeCell ref="A3:L3"/>
    <mergeCell ref="A5:A6"/>
    <mergeCell ref="B5:B6"/>
    <mergeCell ref="C5:C6"/>
    <mergeCell ref="D5:D6"/>
    <mergeCell ref="E5:E6"/>
  </mergeCells>
  <pageMargins left="0.78740157480314965" right="0.39370078740157483" top="0.78740157480314965" bottom="0.78740157480314965" header="0.31496062992125984" footer="0.31496062992125984"/>
  <pageSetup paperSize="9" scale="72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 Дмитрий Анатольевич</dc:creator>
  <cp:lastModifiedBy>Старостина Рузанна Левоновна</cp:lastModifiedBy>
  <cp:lastPrinted>2025-08-19T08:31:39Z</cp:lastPrinted>
  <dcterms:created xsi:type="dcterms:W3CDTF">2022-08-31T12:27:54Z</dcterms:created>
  <dcterms:modified xsi:type="dcterms:W3CDTF">2025-08-22T13:19:34Z</dcterms:modified>
</cp:coreProperties>
</file>