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Табл" sheetId="2" r:id="rId1"/>
  </sheets>
  <calcPr calcId="145621"/>
</workbook>
</file>

<file path=xl/calcChain.xml><?xml version="1.0" encoding="utf-8"?>
<calcChain xmlns="http://schemas.openxmlformats.org/spreadsheetml/2006/main">
  <c r="C18" i="2" l="1"/>
  <c r="G37" i="2" l="1"/>
  <c r="I37" i="2"/>
  <c r="J37" i="2" s="1"/>
  <c r="D16" i="2" s="1"/>
  <c r="F16" i="2" s="1"/>
  <c r="G16" i="2" s="1"/>
  <c r="I16" i="2" s="1"/>
  <c r="G36" i="2"/>
  <c r="I36" i="2"/>
  <c r="J36" i="2" s="1"/>
  <c r="G35" i="2"/>
  <c r="H35" i="2" s="1"/>
  <c r="I35" i="2"/>
  <c r="J35" i="2" s="1"/>
  <c r="G34" i="2"/>
  <c r="I34" i="2"/>
  <c r="J34" i="2" s="1"/>
  <c r="D13" i="2" s="1"/>
  <c r="F13" i="2" s="1"/>
  <c r="G13" i="2" s="1"/>
  <c r="G33" i="2"/>
  <c r="I33" i="2"/>
  <c r="J33" i="2" s="1"/>
  <c r="D12" i="2" s="1"/>
  <c r="F12" i="2" s="1"/>
  <c r="G12" i="2" s="1"/>
  <c r="I12" i="2" s="1"/>
  <c r="G32" i="2"/>
  <c r="I32" i="2"/>
  <c r="J32" i="2" s="1"/>
  <c r="I31" i="2"/>
  <c r="J31" i="2" s="1"/>
  <c r="I30" i="2"/>
  <c r="J30" i="2" s="1"/>
  <c r="D10" i="2" s="1"/>
  <c r="F10" i="2" s="1"/>
  <c r="G10" i="2" s="1"/>
  <c r="I10" i="2" s="1"/>
  <c r="I29" i="2"/>
  <c r="J29" i="2" s="1"/>
  <c r="D8" i="2" s="1"/>
  <c r="F8" i="2" s="1"/>
  <c r="G8" i="2" s="1"/>
  <c r="I8" i="2" s="1"/>
  <c r="I28" i="2"/>
  <c r="J28" i="2" s="1"/>
  <c r="D14" i="2" s="1"/>
  <c r="F14" i="2" s="1"/>
  <c r="G14" i="2" s="1"/>
  <c r="I14" i="2" s="1"/>
  <c r="I27" i="2"/>
  <c r="J27" i="2" s="1"/>
  <c r="D7" i="2" s="1"/>
  <c r="F7" i="2" s="1"/>
  <c r="G7" i="2" s="1"/>
  <c r="I7" i="2" s="1"/>
  <c r="I26" i="2"/>
  <c r="J26" i="2" s="1"/>
  <c r="D9" i="2" s="1"/>
  <c r="F9" i="2" s="1"/>
  <c r="G9" i="2" s="1"/>
  <c r="I9" i="2" s="1"/>
  <c r="G31" i="2"/>
  <c r="G30" i="2"/>
  <c r="G29" i="2"/>
  <c r="G28" i="2"/>
  <c r="G27" i="2"/>
  <c r="G26" i="2"/>
  <c r="J16" i="2" l="1"/>
  <c r="J13" i="2"/>
  <c r="I13" i="2"/>
  <c r="J14" i="2"/>
  <c r="J8" i="2"/>
  <c r="D17" i="2"/>
  <c r="D11" i="2"/>
  <c r="J9" i="2"/>
  <c r="D6" i="2"/>
  <c r="D15" i="2"/>
  <c r="J10" i="2"/>
  <c r="J7" i="2"/>
  <c r="J12" i="2"/>
  <c r="H27" i="2"/>
  <c r="H31" i="2"/>
  <c r="H28" i="2"/>
  <c r="H32" i="2"/>
  <c r="H33" i="2"/>
  <c r="H29" i="2"/>
  <c r="H26" i="2"/>
  <c r="H30" i="2"/>
  <c r="H36" i="2"/>
  <c r="H37" i="2"/>
  <c r="H34" i="2"/>
  <c r="F11" i="2" l="1"/>
  <c r="G11" i="2" s="1"/>
  <c r="I11" i="2" s="1"/>
  <c r="F17" i="2"/>
  <c r="G17" i="2" s="1"/>
  <c r="I17" i="2" s="1"/>
  <c r="F15" i="2"/>
  <c r="G15" i="2" s="1"/>
  <c r="I15" i="2" s="1"/>
  <c r="F6" i="2"/>
  <c r="D18" i="2"/>
  <c r="G6" i="2" l="1"/>
  <c r="F18" i="2"/>
  <c r="J17" i="2"/>
  <c r="J11" i="2"/>
  <c r="J15" i="2"/>
  <c r="G18" i="2" l="1"/>
  <c r="J6" i="2"/>
  <c r="J18" i="2" s="1"/>
  <c r="I6" i="2"/>
  <c r="I18" i="2" s="1"/>
</calcChain>
</file>

<file path=xl/sharedStrings.xml><?xml version="1.0" encoding="utf-8"?>
<sst xmlns="http://schemas.openxmlformats.org/spreadsheetml/2006/main" count="49" uniqueCount="42">
  <si>
    <t>№</t>
  </si>
  <si>
    <t>ДГУ, кВт</t>
  </si>
  <si>
    <t>Доля областного бюджета, руб.</t>
  </si>
  <si>
    <t>-</t>
  </si>
  <si>
    <t>ИТОГО</t>
  </si>
  <si>
    <t>ДГУ 200 кВт</t>
  </si>
  <si>
    <t>ДГУ 120 кВт</t>
  </si>
  <si>
    <t>местный бюджет, тыс. руб.</t>
  </si>
  <si>
    <t xml:space="preserve">Доля софинансирования </t>
  </si>
  <si>
    <t>Наименование муниципального образования</t>
  </si>
  <si>
    <t>Мельниковское СП</t>
  </si>
  <si>
    <t>Большедворское СП</t>
  </si>
  <si>
    <t>Ромашкинское СП</t>
  </si>
  <si>
    <t>Громовское СП</t>
  </si>
  <si>
    <t>Толмачёвское ГП</t>
  </si>
  <si>
    <t xml:space="preserve">Гатчинский МО </t>
  </si>
  <si>
    <t>Приозерское ГП</t>
  </si>
  <si>
    <t>Наименование товара, услуги (работы)</t>
  </si>
  <si>
    <t>Источники цены (руб.)</t>
  </si>
  <si>
    <t>Среднее квадратичное отклонение</t>
  </si>
  <si>
    <t>Коэффициент вариации (%)</t>
  </si>
  <si>
    <t>Средняя цена (руб.)</t>
  </si>
  <si>
    <t>НМЦК</t>
  </si>
  <si>
    <t>(руб.)</t>
  </si>
  <si>
    <t>цена источника 1</t>
  </si>
  <si>
    <t>цена источника 2</t>
  </si>
  <si>
    <t>цена источника 3</t>
  </si>
  <si>
    <t>ДГУ 30 кВт</t>
  </si>
  <si>
    <t>ДГУ 60 кВт</t>
  </si>
  <si>
    <t>ДГУ 250 кВт</t>
  </si>
  <si>
    <t>ДГУ 70 кВт</t>
  </si>
  <si>
    <t>Распоряжение Правительства Ленинградской области от 22.05.2025 N 302-р "Об установлении предельных уровней софинансирования Ленинградской областью (в процентах) объема расходных обязательств муниципальных образований Ленинградской области на 2026 год и на плановый период 2027 и 2028 годов" (приложение 2)</t>
  </si>
  <si>
    <t>ДГУ 500 кВт</t>
  </si>
  <si>
    <t>ДГУ 160 кВт</t>
  </si>
  <si>
    <t>ДГУ 400 кВт</t>
  </si>
  <si>
    <t>ДГУ 100 кВт</t>
  </si>
  <si>
    <t>ДГУ 20 кВт</t>
  </si>
  <si>
    <t>ДГУ 40 кВт</t>
  </si>
  <si>
    <t xml:space="preserve">Расчет обьема субсидий бюджетам муниципальных образований Ленинградской области 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 на 2026 год </t>
  </si>
  <si>
    <t>Размер субсидии бюджету муниципального образования, тыс. руб.</t>
  </si>
  <si>
    <t xml:space="preserve">Плановый общий объем расходов на исполнение  софинансируемых обязательств, тыс. руб. </t>
  </si>
  <si>
    <t>Приложение 59 к пояснительной записке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</si>
</sst>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Font="1" applyFill="1"/>
    <xf numFmtId="0" fontId="5" fillId="0" borderId="0" xfId="0" applyFont="1" applyFill="1" applyAlignment="1">
      <alignment horizontal="righ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13" zoomScale="110" zoomScaleNormal="110" workbookViewId="0">
      <selection activeCell="B3" sqref="B3:G3"/>
    </sheetView>
  </sheetViews>
  <sheetFormatPr defaultRowHeight="15" x14ac:dyDescent="0.25"/>
  <cols>
    <col min="1" max="1" width="4" customWidth="1"/>
    <col min="2" max="2" width="18.140625" customWidth="1"/>
    <col min="3" max="3" width="9.85546875" customWidth="1"/>
    <col min="4" max="4" width="29.140625" customWidth="1"/>
    <col min="5" max="5" width="15.85546875" customWidth="1"/>
    <col min="6" max="6" width="10.5703125" hidden="1" customWidth="1"/>
    <col min="7" max="7" width="22.7109375" customWidth="1"/>
    <col min="9" max="9" width="18.5703125" hidden="1" customWidth="1"/>
    <col min="10" max="10" width="13" hidden="1" customWidth="1"/>
  </cols>
  <sheetData>
    <row r="1" spans="1:15" x14ac:dyDescent="0.25">
      <c r="A1" s="16"/>
      <c r="B1" s="16"/>
      <c r="C1" s="16"/>
      <c r="D1" s="16"/>
      <c r="E1" s="16"/>
      <c r="F1" s="16"/>
      <c r="G1" s="18" t="s">
        <v>41</v>
      </c>
      <c r="H1" s="16"/>
      <c r="I1" s="16"/>
      <c r="J1" s="16"/>
      <c r="K1" s="16"/>
      <c r="L1" s="16"/>
      <c r="M1" s="16"/>
      <c r="N1" s="16"/>
      <c r="O1" s="16"/>
    </row>
    <row r="2" spans="1:1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72" customHeight="1" x14ac:dyDescent="0.25">
      <c r="A3" s="16"/>
      <c r="B3" s="35" t="s">
        <v>38</v>
      </c>
      <c r="C3" s="35"/>
      <c r="D3" s="35"/>
      <c r="E3" s="35"/>
      <c r="F3" s="35"/>
      <c r="G3" s="35"/>
      <c r="H3" s="16"/>
      <c r="I3" s="16"/>
      <c r="J3" s="16"/>
      <c r="K3" s="16"/>
      <c r="L3" s="16"/>
      <c r="M3" s="16"/>
      <c r="N3" s="16"/>
      <c r="O3" s="16"/>
    </row>
    <row r="4" spans="1:15" ht="19.5" customHeight="1" x14ac:dyDescent="0.25">
      <c r="A4" s="1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50.45" customHeight="1" x14ac:dyDescent="0.25">
      <c r="A5" s="22" t="s">
        <v>0</v>
      </c>
      <c r="B5" s="22" t="s">
        <v>9</v>
      </c>
      <c r="C5" s="23" t="s">
        <v>1</v>
      </c>
      <c r="D5" s="23" t="s">
        <v>40</v>
      </c>
      <c r="E5" s="23" t="s">
        <v>8</v>
      </c>
      <c r="F5" s="22" t="s">
        <v>2</v>
      </c>
      <c r="G5" s="22" t="s">
        <v>39</v>
      </c>
      <c r="H5" s="16"/>
      <c r="I5" s="1" t="s">
        <v>7</v>
      </c>
      <c r="J5" s="1" t="s">
        <v>7</v>
      </c>
      <c r="K5" s="16"/>
      <c r="L5" s="16"/>
      <c r="M5" s="16"/>
      <c r="N5" s="16"/>
      <c r="O5" s="16"/>
    </row>
    <row r="6" spans="1:15" ht="38.450000000000003" customHeight="1" x14ac:dyDescent="0.25">
      <c r="A6" s="22">
        <v>1</v>
      </c>
      <c r="B6" s="24" t="s">
        <v>10</v>
      </c>
      <c r="C6" s="25">
        <v>20</v>
      </c>
      <c r="D6" s="26">
        <f>ROUND(J36,2)</f>
        <v>503248.17</v>
      </c>
      <c r="E6" s="27">
        <v>0.89</v>
      </c>
      <c r="F6" s="28">
        <f t="shared" ref="F6:F17" si="0">E6*D6</f>
        <v>447890.8713</v>
      </c>
      <c r="G6" s="29">
        <f>ROUND(F6/1000,1)-0.1</f>
        <v>447.79999999999995</v>
      </c>
      <c r="H6" s="16"/>
      <c r="I6" s="2">
        <f t="shared" ref="I6:I17" si="1">ROUND((G6/E6)*(100%-E6),2)</f>
        <v>55.35</v>
      </c>
      <c r="J6" s="2">
        <f t="shared" ref="J6:J17" si="2">(D6-G6*1000)/1000</f>
        <v>55.44817000000004</v>
      </c>
      <c r="K6" s="16"/>
      <c r="L6" s="15"/>
      <c r="M6" s="16"/>
      <c r="N6" s="16"/>
      <c r="O6" s="16"/>
    </row>
    <row r="7" spans="1:15" ht="38.450000000000003" customHeight="1" x14ac:dyDescent="0.25">
      <c r="A7" s="22">
        <v>2</v>
      </c>
      <c r="B7" s="24" t="s">
        <v>11</v>
      </c>
      <c r="C7" s="25">
        <v>60</v>
      </c>
      <c r="D7" s="26">
        <f>ROUND(J27,2)</f>
        <v>929150</v>
      </c>
      <c r="E7" s="27">
        <v>0.9</v>
      </c>
      <c r="F7" s="28">
        <f t="shared" si="0"/>
        <v>836235</v>
      </c>
      <c r="G7" s="29">
        <f>ROUND(F7/1000,1)</f>
        <v>836.2</v>
      </c>
      <c r="H7" s="16"/>
      <c r="I7" s="2">
        <f t="shared" si="1"/>
        <v>92.91</v>
      </c>
      <c r="J7" s="2">
        <f t="shared" si="2"/>
        <v>92.95</v>
      </c>
      <c r="K7" s="16"/>
      <c r="L7" s="16"/>
      <c r="M7" s="16"/>
      <c r="N7" s="16"/>
      <c r="O7" s="16"/>
    </row>
    <row r="8" spans="1:15" ht="38.450000000000003" customHeight="1" x14ac:dyDescent="0.25">
      <c r="A8" s="22">
        <v>3</v>
      </c>
      <c r="B8" s="24" t="s">
        <v>12</v>
      </c>
      <c r="C8" s="25">
        <v>200</v>
      </c>
      <c r="D8" s="26">
        <f>ROUND(J29,2)</f>
        <v>3203360</v>
      </c>
      <c r="E8" s="27">
        <v>0.91</v>
      </c>
      <c r="F8" s="28">
        <f t="shared" si="0"/>
        <v>2915057.6</v>
      </c>
      <c r="G8" s="29">
        <f>ROUND(F8/1000,1)-0.1</f>
        <v>2915</v>
      </c>
      <c r="H8" s="16"/>
      <c r="I8" s="2">
        <f t="shared" si="1"/>
        <v>288.3</v>
      </c>
      <c r="J8" s="2">
        <f t="shared" si="2"/>
        <v>288.36</v>
      </c>
      <c r="K8" s="16"/>
      <c r="L8" s="16"/>
      <c r="M8" s="16"/>
      <c r="N8" s="16"/>
      <c r="O8" s="16"/>
    </row>
    <row r="9" spans="1:15" ht="38.450000000000003" customHeight="1" x14ac:dyDescent="0.25">
      <c r="A9" s="22">
        <v>4</v>
      </c>
      <c r="B9" s="24" t="s">
        <v>13</v>
      </c>
      <c r="C9" s="25">
        <v>30</v>
      </c>
      <c r="D9" s="26">
        <f>ROUND(J26,2)</f>
        <v>567049.32999999996</v>
      </c>
      <c r="E9" s="27">
        <v>0.84</v>
      </c>
      <c r="F9" s="28">
        <f t="shared" si="0"/>
        <v>476321.43719999993</v>
      </c>
      <c r="G9" s="29">
        <f>ROUND(F9/1000,1)</f>
        <v>476.3</v>
      </c>
      <c r="H9" s="16"/>
      <c r="I9" s="2">
        <f t="shared" si="1"/>
        <v>90.72</v>
      </c>
      <c r="J9" s="2">
        <f t="shared" si="2"/>
        <v>90.749329999999958</v>
      </c>
      <c r="K9" s="16"/>
      <c r="L9" s="16"/>
      <c r="M9" s="16"/>
      <c r="N9" s="16"/>
      <c r="O9" s="16"/>
    </row>
    <row r="10" spans="1:15" ht="38.450000000000003" customHeight="1" x14ac:dyDescent="0.25">
      <c r="A10" s="22">
        <v>5</v>
      </c>
      <c r="B10" s="24" t="s">
        <v>14</v>
      </c>
      <c r="C10" s="25">
        <v>250</v>
      </c>
      <c r="D10" s="26">
        <f>ROUND(J30,2)</f>
        <v>3447478</v>
      </c>
      <c r="E10" s="27">
        <v>0.91</v>
      </c>
      <c r="F10" s="28">
        <f t="shared" si="0"/>
        <v>3137204.98</v>
      </c>
      <c r="G10" s="29">
        <f>ROUND(F10/1000,1)</f>
        <v>3137.2</v>
      </c>
      <c r="H10" s="16"/>
      <c r="I10" s="2">
        <f t="shared" si="1"/>
        <v>310.27</v>
      </c>
      <c r="J10" s="2">
        <f t="shared" si="2"/>
        <v>310.27800000000002</v>
      </c>
      <c r="K10" s="16"/>
      <c r="L10" s="16"/>
      <c r="M10" s="16"/>
      <c r="N10" s="16"/>
      <c r="O10" s="16"/>
    </row>
    <row r="11" spans="1:15" ht="38.450000000000003" customHeight="1" x14ac:dyDescent="0.25">
      <c r="A11" s="22">
        <v>6</v>
      </c>
      <c r="B11" s="24" t="s">
        <v>15</v>
      </c>
      <c r="C11" s="25">
        <v>100</v>
      </c>
      <c r="D11" s="26">
        <f>ROUND(J35,2)</f>
        <v>1364408</v>
      </c>
      <c r="E11" s="27">
        <v>0.95</v>
      </c>
      <c r="F11" s="28">
        <f t="shared" si="0"/>
        <v>1296187.5999999999</v>
      </c>
      <c r="G11" s="29">
        <f>ROUND(F11/1000,1)-0.1</f>
        <v>1296.1000000000001</v>
      </c>
      <c r="H11" s="16"/>
      <c r="I11" s="2">
        <f t="shared" si="1"/>
        <v>68.22</v>
      </c>
      <c r="J11" s="2">
        <f t="shared" si="2"/>
        <v>68.307999999999765</v>
      </c>
      <c r="K11" s="16"/>
      <c r="L11" s="16"/>
      <c r="M11" s="16"/>
      <c r="N11" s="16"/>
      <c r="O11" s="16"/>
    </row>
    <row r="12" spans="1:15" ht="38.450000000000003" customHeight="1" x14ac:dyDescent="0.25">
      <c r="A12" s="22">
        <v>7</v>
      </c>
      <c r="B12" s="24" t="s">
        <v>15</v>
      </c>
      <c r="C12" s="25">
        <v>160</v>
      </c>
      <c r="D12" s="26">
        <f>ROUND(J33,2)</f>
        <v>2741333.33</v>
      </c>
      <c r="E12" s="27">
        <v>0.95</v>
      </c>
      <c r="F12" s="28">
        <f t="shared" si="0"/>
        <v>2604266.6634999998</v>
      </c>
      <c r="G12" s="29">
        <f>ROUND(F12/1000,1)-0.1</f>
        <v>2604.2000000000003</v>
      </c>
      <c r="H12" s="16"/>
      <c r="I12" s="2">
        <f t="shared" si="1"/>
        <v>137.06</v>
      </c>
      <c r="J12" s="2">
        <f t="shared" si="2"/>
        <v>137.1333299999996</v>
      </c>
      <c r="K12" s="16"/>
      <c r="L12" s="16"/>
      <c r="M12" s="16"/>
      <c r="N12" s="16"/>
      <c r="O12" s="16"/>
    </row>
    <row r="13" spans="1:15" ht="38.450000000000003" customHeight="1" x14ac:dyDescent="0.25">
      <c r="A13" s="22">
        <v>8</v>
      </c>
      <c r="B13" s="24" t="s">
        <v>15</v>
      </c>
      <c r="C13" s="25">
        <v>400</v>
      </c>
      <c r="D13" s="26">
        <f>ROUND(J34,2)</f>
        <v>4930000</v>
      </c>
      <c r="E13" s="27">
        <v>0.95</v>
      </c>
      <c r="F13" s="28">
        <f t="shared" si="0"/>
        <v>4683500</v>
      </c>
      <c r="G13" s="29">
        <f>ROUND(F13/1000,1)</f>
        <v>4683.5</v>
      </c>
      <c r="H13" s="16"/>
      <c r="I13" s="2">
        <f t="shared" si="1"/>
        <v>246.5</v>
      </c>
      <c r="J13" s="2">
        <f t="shared" si="2"/>
        <v>246.5</v>
      </c>
      <c r="K13" s="16"/>
      <c r="L13" s="16"/>
      <c r="M13" s="16"/>
      <c r="N13" s="16"/>
      <c r="O13" s="16"/>
    </row>
    <row r="14" spans="1:15" ht="38.450000000000003" customHeight="1" x14ac:dyDescent="0.25">
      <c r="A14" s="22">
        <v>9</v>
      </c>
      <c r="B14" s="24" t="s">
        <v>16</v>
      </c>
      <c r="C14" s="25">
        <v>120</v>
      </c>
      <c r="D14" s="26">
        <f>ROUND(J28,2)</f>
        <v>1682968.67</v>
      </c>
      <c r="E14" s="27">
        <v>0.92</v>
      </c>
      <c r="F14" s="28">
        <f t="shared" si="0"/>
        <v>1548331.1764</v>
      </c>
      <c r="G14" s="29">
        <f>ROUND(F14/1000,1)</f>
        <v>1548.3</v>
      </c>
      <c r="H14" s="16"/>
      <c r="I14" s="2">
        <f t="shared" si="1"/>
        <v>134.63</v>
      </c>
      <c r="J14" s="2">
        <f t="shared" si="2"/>
        <v>134.66866999999993</v>
      </c>
      <c r="K14" s="16"/>
      <c r="L14" s="16"/>
      <c r="M14" s="16"/>
      <c r="N14" s="16"/>
      <c r="O14" s="16"/>
    </row>
    <row r="15" spans="1:15" ht="38.450000000000003" customHeight="1" x14ac:dyDescent="0.25">
      <c r="A15" s="22">
        <v>10</v>
      </c>
      <c r="B15" s="24" t="s">
        <v>16</v>
      </c>
      <c r="C15" s="25">
        <v>20</v>
      </c>
      <c r="D15" s="26">
        <f>ROUND(J36,2)</f>
        <v>503248.17</v>
      </c>
      <c r="E15" s="27">
        <v>0.92</v>
      </c>
      <c r="F15" s="28">
        <f t="shared" si="0"/>
        <v>462988.31640000001</v>
      </c>
      <c r="G15" s="29">
        <f>ROUND(F15/1000,1)-0.1</f>
        <v>462.9</v>
      </c>
      <c r="H15" s="16"/>
      <c r="I15" s="2">
        <f t="shared" si="1"/>
        <v>40.25</v>
      </c>
      <c r="J15" s="2">
        <f t="shared" si="2"/>
        <v>40.348169999999982</v>
      </c>
      <c r="K15" s="16"/>
      <c r="L15" s="16"/>
      <c r="M15" s="16"/>
      <c r="N15" s="16"/>
      <c r="O15" s="16"/>
    </row>
    <row r="16" spans="1:15" ht="38.450000000000003" customHeight="1" x14ac:dyDescent="0.25">
      <c r="A16" s="22">
        <v>11</v>
      </c>
      <c r="B16" s="24" t="s">
        <v>16</v>
      </c>
      <c r="C16" s="25">
        <v>40</v>
      </c>
      <c r="D16" s="26">
        <f>ROUND(J37,2)</f>
        <v>719338.13</v>
      </c>
      <c r="E16" s="27">
        <v>0.92</v>
      </c>
      <c r="F16" s="28">
        <f t="shared" si="0"/>
        <v>661791.07960000006</v>
      </c>
      <c r="G16" s="29">
        <f>ROUND(F16/1000,1)-0.1</f>
        <v>661.69999999999993</v>
      </c>
      <c r="H16" s="16"/>
      <c r="I16" s="2">
        <f t="shared" si="1"/>
        <v>57.54</v>
      </c>
      <c r="J16" s="2">
        <f t="shared" si="2"/>
        <v>57.638130000000118</v>
      </c>
      <c r="K16" s="16"/>
      <c r="L16" s="16"/>
      <c r="M16" s="16"/>
      <c r="N16" s="16"/>
      <c r="O16" s="16"/>
    </row>
    <row r="17" spans="1:15" ht="38.450000000000003" customHeight="1" x14ac:dyDescent="0.25">
      <c r="A17" s="22">
        <v>12</v>
      </c>
      <c r="B17" s="24" t="s">
        <v>16</v>
      </c>
      <c r="C17" s="25">
        <v>100</v>
      </c>
      <c r="D17" s="26">
        <f>ROUND(J35,2)</f>
        <v>1364408</v>
      </c>
      <c r="E17" s="27">
        <v>0.92</v>
      </c>
      <c r="F17" s="28">
        <f t="shared" si="0"/>
        <v>1255255.3600000001</v>
      </c>
      <c r="G17" s="29">
        <f>ROUND(F17/1000,1)-0.1</f>
        <v>1255.2</v>
      </c>
      <c r="H17" s="16"/>
      <c r="I17" s="2">
        <f t="shared" si="1"/>
        <v>109.15</v>
      </c>
      <c r="J17" s="2">
        <f t="shared" si="2"/>
        <v>109.208</v>
      </c>
      <c r="K17" s="16"/>
      <c r="L17" s="16"/>
      <c r="M17" s="16"/>
      <c r="N17" s="16"/>
      <c r="O17" s="16"/>
    </row>
    <row r="18" spans="1:15" ht="38.450000000000003" customHeight="1" x14ac:dyDescent="0.25">
      <c r="A18" s="30"/>
      <c r="B18" s="31" t="s">
        <v>4</v>
      </c>
      <c r="C18" s="32">
        <f>SUM(C6:C17)</f>
        <v>1500</v>
      </c>
      <c r="D18" s="32">
        <f>SUM(D6:D17)</f>
        <v>21955989.800000001</v>
      </c>
      <c r="E18" s="32" t="s">
        <v>3</v>
      </c>
      <c r="F18" s="32">
        <f>SUM(F6:F17)</f>
        <v>20325030.084399994</v>
      </c>
      <c r="G18" s="32">
        <f>SUM(G6:G17)</f>
        <v>20324.400000000005</v>
      </c>
      <c r="H18" s="16"/>
      <c r="I18" s="3">
        <f>SUM(I6:I17)</f>
        <v>1630.9</v>
      </c>
      <c r="J18" s="3">
        <f>SUM(J6:J17)</f>
        <v>1631.5897999999995</v>
      </c>
      <c r="K18" s="16"/>
      <c r="L18" s="16"/>
      <c r="M18" s="16"/>
      <c r="N18" s="16"/>
      <c r="O18" s="16"/>
    </row>
    <row r="19" spans="1:15" x14ac:dyDescent="0.25">
      <c r="A19" s="19"/>
      <c r="B19" s="20"/>
      <c r="C19" s="21"/>
      <c r="D19" s="21"/>
      <c r="E19" s="21"/>
      <c r="F19" s="21"/>
      <c r="G19" s="21"/>
      <c r="H19" s="16"/>
      <c r="I19" s="21"/>
      <c r="J19" s="21"/>
      <c r="K19" s="16"/>
      <c r="L19" s="16"/>
      <c r="M19" s="16"/>
      <c r="N19" s="16"/>
      <c r="O19" s="16"/>
    </row>
    <row r="20" spans="1:15" ht="49.5" customHeight="1" x14ac:dyDescent="0.25">
      <c r="A20" s="34" t="s">
        <v>31</v>
      </c>
      <c r="B20" s="34"/>
      <c r="C20" s="34"/>
      <c r="D20" s="34"/>
      <c r="E20" s="34"/>
      <c r="F20" s="34"/>
      <c r="G20" s="34"/>
      <c r="H20" s="16"/>
      <c r="I20" s="16"/>
      <c r="J20" s="16"/>
      <c r="K20" s="16"/>
      <c r="L20" s="16"/>
      <c r="M20" s="16"/>
      <c r="N20" s="16"/>
      <c r="O20" s="16"/>
    </row>
    <row r="21" spans="1:15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5" hidden="1" customHeight="1" x14ac:dyDescent="0.25">
      <c r="B24" s="36" t="s">
        <v>0</v>
      </c>
      <c r="C24" s="36" t="s">
        <v>17</v>
      </c>
      <c r="D24" s="33" t="s">
        <v>18</v>
      </c>
      <c r="E24" s="33"/>
      <c r="F24" s="33"/>
      <c r="G24" s="33" t="s">
        <v>19</v>
      </c>
      <c r="H24" s="33" t="s">
        <v>20</v>
      </c>
      <c r="I24" s="33" t="s">
        <v>21</v>
      </c>
      <c r="J24" s="14" t="s">
        <v>22</v>
      </c>
    </row>
    <row r="25" spans="1:15" ht="15" hidden="1" customHeight="1" x14ac:dyDescent="0.25">
      <c r="B25" s="36"/>
      <c r="C25" s="36"/>
      <c r="D25" s="9" t="s">
        <v>24</v>
      </c>
      <c r="E25" s="9" t="s">
        <v>25</v>
      </c>
      <c r="F25" s="9" t="s">
        <v>26</v>
      </c>
      <c r="G25" s="33"/>
      <c r="H25" s="33"/>
      <c r="I25" s="33"/>
      <c r="J25" s="14" t="s">
        <v>23</v>
      </c>
    </row>
    <row r="26" spans="1:15" ht="25.5" hidden="1" x14ac:dyDescent="0.25">
      <c r="B26" s="4">
        <v>1</v>
      </c>
      <c r="C26" s="5" t="s">
        <v>27</v>
      </c>
      <c r="D26" s="6">
        <v>510720</v>
      </c>
      <c r="E26" s="6">
        <v>596428</v>
      </c>
      <c r="F26" s="6">
        <v>594000</v>
      </c>
      <c r="G26" s="7">
        <f t="shared" ref="G26:G37" si="3">_xlfn.STDEV.S(D26:F26)</f>
        <v>48797.737051356518</v>
      </c>
      <c r="H26" s="8">
        <f t="shared" ref="H26:H37" si="4">G26*100/I26</f>
        <v>8.6055540819534535</v>
      </c>
      <c r="I26" s="6">
        <f t="shared" ref="I26:I37" si="5">AVERAGE(D26:F26)</f>
        <v>567049.33333333337</v>
      </c>
      <c r="J26" s="11">
        <f>I26</f>
        <v>567049.33333333337</v>
      </c>
    </row>
    <row r="27" spans="1:15" ht="25.5" hidden="1" x14ac:dyDescent="0.25">
      <c r="B27" s="4">
        <v>2</v>
      </c>
      <c r="C27" s="5" t="s">
        <v>28</v>
      </c>
      <c r="D27" s="6">
        <v>875700</v>
      </c>
      <c r="E27" s="6">
        <v>1019750</v>
      </c>
      <c r="F27" s="6">
        <v>892000</v>
      </c>
      <c r="G27" s="7">
        <f t="shared" si="3"/>
        <v>78884.044647824689</v>
      </c>
      <c r="H27" s="8">
        <f t="shared" si="4"/>
        <v>8.4899149381504273</v>
      </c>
      <c r="I27" s="6">
        <f t="shared" si="5"/>
        <v>929150</v>
      </c>
      <c r="J27" s="11">
        <f t="shared" ref="J27:J37" si="6">I27</f>
        <v>929150</v>
      </c>
    </row>
    <row r="28" spans="1:15" ht="25.5" hidden="1" x14ac:dyDescent="0.25">
      <c r="B28" s="4">
        <v>3</v>
      </c>
      <c r="C28" s="5" t="s">
        <v>6</v>
      </c>
      <c r="D28" s="6">
        <v>1925762</v>
      </c>
      <c r="E28" s="6">
        <v>1873746</v>
      </c>
      <c r="F28" s="6">
        <v>1249398</v>
      </c>
      <c r="G28" s="7">
        <f t="shared" si="3"/>
        <v>376382.86133846943</v>
      </c>
      <c r="H28" s="8">
        <f t="shared" si="4"/>
        <v>22.364222744796759</v>
      </c>
      <c r="I28" s="6">
        <f t="shared" si="5"/>
        <v>1682968.6666666667</v>
      </c>
      <c r="J28" s="11">
        <f t="shared" si="6"/>
        <v>1682968.6666666667</v>
      </c>
    </row>
    <row r="29" spans="1:15" ht="25.5" hidden="1" x14ac:dyDescent="0.25">
      <c r="B29" s="4">
        <v>4</v>
      </c>
      <c r="C29" s="5" t="s">
        <v>5</v>
      </c>
      <c r="D29" s="6">
        <v>3305475</v>
      </c>
      <c r="E29" s="6">
        <v>3290085</v>
      </c>
      <c r="F29" s="6">
        <v>3014520</v>
      </c>
      <c r="G29" s="7">
        <f t="shared" si="3"/>
        <v>163721.17219529062</v>
      </c>
      <c r="H29" s="8">
        <f t="shared" si="4"/>
        <v>5.1109201649296558</v>
      </c>
      <c r="I29" s="6">
        <f t="shared" si="5"/>
        <v>3203360</v>
      </c>
      <c r="J29" s="11">
        <f t="shared" si="6"/>
        <v>3203360</v>
      </c>
    </row>
    <row r="30" spans="1:15" ht="25.5" hidden="1" x14ac:dyDescent="0.25">
      <c r="B30" s="4">
        <v>5</v>
      </c>
      <c r="C30" s="5" t="s">
        <v>29</v>
      </c>
      <c r="D30" s="6">
        <v>3558060</v>
      </c>
      <c r="E30" s="6">
        <v>3174240</v>
      </c>
      <c r="F30" s="6">
        <v>3610134</v>
      </c>
      <c r="G30" s="7">
        <f t="shared" si="3"/>
        <v>238059.19190823109</v>
      </c>
      <c r="H30" s="8">
        <f t="shared" si="4"/>
        <v>6.9053143169653604</v>
      </c>
      <c r="I30" s="6">
        <f t="shared" si="5"/>
        <v>3447478</v>
      </c>
      <c r="J30" s="11">
        <f t="shared" si="6"/>
        <v>3447478</v>
      </c>
    </row>
    <row r="31" spans="1:15" ht="25.5" hidden="1" x14ac:dyDescent="0.25">
      <c r="B31" s="4">
        <v>6</v>
      </c>
      <c r="C31" s="5" t="s">
        <v>30</v>
      </c>
      <c r="D31" s="6">
        <v>806772</v>
      </c>
      <c r="E31" s="6">
        <v>712000</v>
      </c>
      <c r="F31" s="6">
        <v>864000</v>
      </c>
      <c r="G31" s="7">
        <f t="shared" si="3"/>
        <v>76768.891234231938</v>
      </c>
      <c r="H31" s="8">
        <f t="shared" si="4"/>
        <v>9.6654935387311838</v>
      </c>
      <c r="I31" s="6">
        <f t="shared" si="5"/>
        <v>794257.33333333337</v>
      </c>
      <c r="J31" s="11">
        <f t="shared" si="6"/>
        <v>794257.33333333337</v>
      </c>
    </row>
    <row r="32" spans="1:15" ht="25.5" hidden="1" x14ac:dyDescent="0.25">
      <c r="B32" s="4">
        <v>7</v>
      </c>
      <c r="C32" s="5" t="s">
        <v>32</v>
      </c>
      <c r="D32" s="11">
        <v>6051000</v>
      </c>
      <c r="E32" s="11">
        <v>6333022</v>
      </c>
      <c r="F32" s="11">
        <v>5872400</v>
      </c>
      <c r="G32" s="12">
        <f t="shared" si="3"/>
        <v>232238.02278696743</v>
      </c>
      <c r="H32" s="13">
        <f t="shared" si="4"/>
        <v>3.8162684252199157</v>
      </c>
      <c r="I32" s="11">
        <f t="shared" si="5"/>
        <v>6085474</v>
      </c>
      <c r="J32" s="11">
        <f t="shared" si="6"/>
        <v>6085474</v>
      </c>
    </row>
    <row r="33" spans="2:10" ht="25.5" hidden="1" x14ac:dyDescent="0.25">
      <c r="B33" s="10">
        <v>8</v>
      </c>
      <c r="C33" s="5" t="s">
        <v>33</v>
      </c>
      <c r="D33" s="11">
        <v>3280000</v>
      </c>
      <c r="E33" s="11">
        <v>2784000</v>
      </c>
      <c r="F33" s="11">
        <v>2160000</v>
      </c>
      <c r="G33" s="12">
        <f t="shared" si="3"/>
        <v>561217.72364505206</v>
      </c>
      <c r="H33" s="13">
        <f t="shared" si="4"/>
        <v>20.472436417013085</v>
      </c>
      <c r="I33" s="12">
        <f t="shared" si="5"/>
        <v>2741333.3333333335</v>
      </c>
      <c r="J33" s="11">
        <f t="shared" si="6"/>
        <v>2741333.3333333335</v>
      </c>
    </row>
    <row r="34" spans="2:10" ht="25.5" hidden="1" x14ac:dyDescent="0.25">
      <c r="B34" s="10">
        <v>9</v>
      </c>
      <c r="C34" s="5" t="s">
        <v>34</v>
      </c>
      <c r="D34" s="11">
        <v>5620000</v>
      </c>
      <c r="E34" s="11">
        <v>4780000</v>
      </c>
      <c r="F34" s="11">
        <v>4390000</v>
      </c>
      <c r="G34" s="12">
        <f t="shared" si="3"/>
        <v>628569.80519270885</v>
      </c>
      <c r="H34" s="13">
        <f t="shared" si="4"/>
        <v>12.749894628655351</v>
      </c>
      <c r="I34" s="11">
        <f t="shared" si="5"/>
        <v>4930000</v>
      </c>
      <c r="J34" s="11">
        <f t="shared" si="6"/>
        <v>4930000</v>
      </c>
    </row>
    <row r="35" spans="2:10" ht="25.5" hidden="1" x14ac:dyDescent="0.25">
      <c r="B35" s="10">
        <v>10</v>
      </c>
      <c r="C35" s="5" t="s">
        <v>35</v>
      </c>
      <c r="D35" s="11">
        <v>1174154</v>
      </c>
      <c r="E35" s="11">
        <v>1516760</v>
      </c>
      <c r="F35" s="11">
        <v>1402310</v>
      </c>
      <c r="G35" s="12">
        <f t="shared" si="3"/>
        <v>174419.43415800889</v>
      </c>
      <c r="H35" s="13">
        <f t="shared" si="4"/>
        <v>12.78352473439095</v>
      </c>
      <c r="I35" s="11">
        <f t="shared" si="5"/>
        <v>1364408</v>
      </c>
      <c r="J35" s="11">
        <f t="shared" si="6"/>
        <v>1364408</v>
      </c>
    </row>
    <row r="36" spans="2:10" ht="25.5" hidden="1" x14ac:dyDescent="0.25">
      <c r="B36" s="10">
        <v>11</v>
      </c>
      <c r="C36" s="5" t="s">
        <v>36</v>
      </c>
      <c r="D36" s="11">
        <v>520890</v>
      </c>
      <c r="E36" s="11">
        <v>470500</v>
      </c>
      <c r="F36" s="11">
        <v>518354.5</v>
      </c>
      <c r="G36" s="12">
        <f t="shared" si="3"/>
        <v>28389.06488567972</v>
      </c>
      <c r="H36" s="13">
        <f t="shared" si="4"/>
        <v>5.6411660818793621</v>
      </c>
      <c r="I36" s="11">
        <f t="shared" si="5"/>
        <v>503248.16666666669</v>
      </c>
      <c r="J36" s="11">
        <f t="shared" si="6"/>
        <v>503248.16666666669</v>
      </c>
    </row>
    <row r="37" spans="2:10" ht="25.5" hidden="1" x14ac:dyDescent="0.25">
      <c r="B37" s="10">
        <v>12</v>
      </c>
      <c r="C37" s="5" t="s">
        <v>37</v>
      </c>
      <c r="D37" s="11">
        <v>713654.4</v>
      </c>
      <c r="E37" s="11">
        <v>794360</v>
      </c>
      <c r="F37" s="11">
        <v>650000</v>
      </c>
      <c r="G37" s="12">
        <f t="shared" si="3"/>
        <v>72347.640033751843</v>
      </c>
      <c r="H37" s="13">
        <f t="shared" si="4"/>
        <v>10.057528814509093</v>
      </c>
      <c r="I37" s="11">
        <f t="shared" si="5"/>
        <v>719338.1333333333</v>
      </c>
      <c r="J37" s="11">
        <f t="shared" si="6"/>
        <v>719338.1333333333</v>
      </c>
    </row>
  </sheetData>
  <mergeCells count="8">
    <mergeCell ref="H24:H25"/>
    <mergeCell ref="I24:I25"/>
    <mergeCell ref="A20:G20"/>
    <mergeCell ref="B3:G3"/>
    <mergeCell ref="B24:B25"/>
    <mergeCell ref="C24:C25"/>
    <mergeCell ref="D24:F24"/>
    <mergeCell ref="G24:G25"/>
  </mergeCells>
  <pageMargins left="0.9055118110236221" right="0.5118110236220472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2025-08-19T19:53:54Z</dcterms:modified>
</cp:coreProperties>
</file>