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" yWindow="1365" windowWidth="29040" windowHeight="16440" tabRatio="685"/>
  </bookViews>
  <sheets>
    <sheet name="УМБ ООО" sheetId="46" r:id="rId1"/>
    <sheet name="Приложение(9)_4_исход" sheetId="17" state="hidden" r:id="rId2"/>
  </sheets>
  <externalReferences>
    <externalReference r:id="rId3"/>
  </externalReferences>
  <definedNames>
    <definedName name="_xlnm.Print_Titles" localSheetId="1">'Приложение(9)_4_исход'!$A:$B</definedName>
    <definedName name="_xlnm.Print_Titles" localSheetId="0">'УМБ ООО'!$A:$B</definedName>
    <definedName name="_xlnm.Print_Area" localSheetId="1">'Приложение(9)_4_исход'!$A$1:$BE$24</definedName>
    <definedName name="_xlnm.Print_Area" localSheetId="0">'УМБ ООО'!$A$1:$AD$27</definedName>
  </definedNames>
  <calcPr calcId="145621" refMode="R1C1"/>
</workbook>
</file>

<file path=xl/calcChain.xml><?xml version="1.0" encoding="utf-8"?>
<calcChain xmlns="http://schemas.openxmlformats.org/spreadsheetml/2006/main">
  <c r="AC7" i="46" l="1"/>
  <c r="AD7" i="46" s="1"/>
  <c r="T8" i="46"/>
  <c r="X8" i="46" s="1"/>
  <c r="J8" i="46"/>
  <c r="M8" i="46" s="1"/>
  <c r="U25" i="46" l="1"/>
  <c r="Y25" i="46" s="1"/>
  <c r="Z25" i="46" s="1"/>
  <c r="AA25" i="46" s="1"/>
  <c r="R25" i="46"/>
  <c r="S25" i="46" s="1"/>
  <c r="G25" i="46"/>
  <c r="H25" i="46" s="1"/>
  <c r="I25" i="46" s="1"/>
  <c r="AB25" i="46" l="1"/>
  <c r="J25" i="46"/>
  <c r="M25" i="46" s="1"/>
  <c r="V25" i="46"/>
  <c r="W25" i="46" s="1"/>
  <c r="K7" i="46" l="1"/>
  <c r="K25" i="46" s="1"/>
  <c r="L25" i="46" s="1"/>
  <c r="AC25" i="46" s="1"/>
  <c r="N7" i="46"/>
  <c r="N25" i="46" s="1"/>
  <c r="O25" i="46" s="1"/>
  <c r="AD25" i="46" s="1"/>
  <c r="G9" i="46"/>
  <c r="H9" i="46" s="1"/>
  <c r="I9" i="46" s="1"/>
  <c r="R9" i="46"/>
  <c r="S9" i="46" s="1"/>
  <c r="U9" i="46"/>
  <c r="Y9" i="46" s="1"/>
  <c r="Z9" i="46" s="1"/>
  <c r="AA9" i="46" s="1"/>
  <c r="G10" i="46"/>
  <c r="J10" i="46" s="1"/>
  <c r="R10" i="46"/>
  <c r="S10" i="46" s="1"/>
  <c r="U10" i="46"/>
  <c r="Y10" i="46" s="1"/>
  <c r="Z10" i="46" s="1"/>
  <c r="AA10" i="46" s="1"/>
  <c r="G11" i="46"/>
  <c r="H11" i="46" s="1"/>
  <c r="I11" i="46" s="1"/>
  <c r="R11" i="46"/>
  <c r="S11" i="46" s="1"/>
  <c r="U11" i="46"/>
  <c r="V11" i="46" s="1"/>
  <c r="W11" i="46" s="1"/>
  <c r="H12" i="46"/>
  <c r="I12" i="46" s="1"/>
  <c r="J12" i="46"/>
  <c r="R12" i="46"/>
  <c r="S12" i="46" s="1"/>
  <c r="U12" i="46"/>
  <c r="V12" i="46" s="1"/>
  <c r="W12" i="46" s="1"/>
  <c r="G13" i="46"/>
  <c r="J13" i="46" s="1"/>
  <c r="R13" i="46"/>
  <c r="S13" i="46" s="1"/>
  <c r="U13" i="46"/>
  <c r="Y13" i="46" s="1"/>
  <c r="Z13" i="46" s="1"/>
  <c r="AA13" i="46" s="1"/>
  <c r="H14" i="46"/>
  <c r="I14" i="46" s="1"/>
  <c r="J14" i="46"/>
  <c r="R14" i="46"/>
  <c r="S14" i="46" s="1"/>
  <c r="U14" i="46"/>
  <c r="V14" i="46" s="1"/>
  <c r="W14" i="46" s="1"/>
  <c r="G15" i="46"/>
  <c r="H15" i="46" s="1"/>
  <c r="I15" i="46" s="1"/>
  <c r="R15" i="46"/>
  <c r="S15" i="46" s="1"/>
  <c r="U15" i="46"/>
  <c r="V15" i="46" s="1"/>
  <c r="W15" i="46" s="1"/>
  <c r="G16" i="46"/>
  <c r="H16" i="46" s="1"/>
  <c r="I16" i="46" s="1"/>
  <c r="R16" i="46"/>
  <c r="S16" i="46" s="1"/>
  <c r="U16" i="46"/>
  <c r="V16" i="46" s="1"/>
  <c r="W16" i="46" s="1"/>
  <c r="G17" i="46"/>
  <c r="H17" i="46" s="1"/>
  <c r="I17" i="46" s="1"/>
  <c r="R17" i="46"/>
  <c r="S17" i="46" s="1"/>
  <c r="U17" i="46"/>
  <c r="V17" i="46" s="1"/>
  <c r="W17" i="46" s="1"/>
  <c r="H18" i="46"/>
  <c r="I18" i="46" s="1"/>
  <c r="J18" i="46"/>
  <c r="R18" i="46"/>
  <c r="S18" i="46" s="1"/>
  <c r="U18" i="46"/>
  <c r="V18" i="46" s="1"/>
  <c r="W18" i="46" s="1"/>
  <c r="G19" i="46"/>
  <c r="H19" i="46" s="1"/>
  <c r="I19" i="46" s="1"/>
  <c r="R19" i="46"/>
  <c r="S19" i="46" s="1"/>
  <c r="U19" i="46"/>
  <c r="Y19" i="46" s="1"/>
  <c r="Z19" i="46" s="1"/>
  <c r="AA19" i="46" s="1"/>
  <c r="G20" i="46"/>
  <c r="H20" i="46" s="1"/>
  <c r="I20" i="46" s="1"/>
  <c r="R20" i="46"/>
  <c r="S20" i="46" s="1"/>
  <c r="U20" i="46"/>
  <c r="V20" i="46" s="1"/>
  <c r="W20" i="46" s="1"/>
  <c r="G21" i="46"/>
  <c r="H21" i="46" s="1"/>
  <c r="I21" i="46" s="1"/>
  <c r="R21" i="46"/>
  <c r="S21" i="46" s="1"/>
  <c r="U21" i="46"/>
  <c r="Y21" i="46" s="1"/>
  <c r="Z21" i="46" s="1"/>
  <c r="AA21" i="46" s="1"/>
  <c r="G22" i="46"/>
  <c r="H22" i="46" s="1"/>
  <c r="I22" i="46" s="1"/>
  <c r="R22" i="46"/>
  <c r="S22" i="46" s="1"/>
  <c r="U22" i="46"/>
  <c r="V22" i="46" s="1"/>
  <c r="W22" i="46" s="1"/>
  <c r="G23" i="46"/>
  <c r="H23" i="46" s="1"/>
  <c r="I23" i="46" s="1"/>
  <c r="R23" i="46"/>
  <c r="S23" i="46" s="1"/>
  <c r="U23" i="46"/>
  <c r="Y23" i="46" s="1"/>
  <c r="Z23" i="46" s="1"/>
  <c r="AA23" i="46" s="1"/>
  <c r="G24" i="46"/>
  <c r="H24" i="46" s="1"/>
  <c r="I24" i="46" s="1"/>
  <c r="R24" i="46"/>
  <c r="S24" i="46" s="1"/>
  <c r="U24" i="46"/>
  <c r="V24" i="46" s="1"/>
  <c r="W24" i="46" s="1"/>
  <c r="H26" i="46"/>
  <c r="I26" i="46" s="1"/>
  <c r="J26" i="46"/>
  <c r="M26" i="46" s="1"/>
  <c r="R26" i="46"/>
  <c r="S26" i="46" s="1"/>
  <c r="U26" i="46"/>
  <c r="Y26" i="46" s="1"/>
  <c r="Z26" i="46" s="1"/>
  <c r="F27" i="46"/>
  <c r="P27" i="46"/>
  <c r="T27" i="46"/>
  <c r="X27" i="46"/>
  <c r="AA26" i="46" l="1"/>
  <c r="K26" i="46"/>
  <c r="L26" i="46" s="1"/>
  <c r="K14" i="46"/>
  <c r="L14" i="46" s="1"/>
  <c r="N26" i="46"/>
  <c r="Y11" i="46"/>
  <c r="Z11" i="46" s="1"/>
  <c r="AA11" i="46" s="1"/>
  <c r="K12" i="46"/>
  <c r="L12" i="46" s="1"/>
  <c r="V26" i="46"/>
  <c r="W26" i="46" s="1"/>
  <c r="J24" i="46"/>
  <c r="K24" i="46" s="1"/>
  <c r="J22" i="46"/>
  <c r="K22" i="46" s="1"/>
  <c r="L22" i="46" s="1"/>
  <c r="J20" i="46"/>
  <c r="K20" i="46" s="1"/>
  <c r="L20" i="46" s="1"/>
  <c r="K18" i="46"/>
  <c r="L18" i="46" s="1"/>
  <c r="Y12" i="46"/>
  <c r="Z12" i="46" s="1"/>
  <c r="AA12" i="46" s="1"/>
  <c r="V9" i="46"/>
  <c r="W9" i="46" s="1"/>
  <c r="J23" i="46"/>
  <c r="M23" i="46" s="1"/>
  <c r="N23" i="46" s="1"/>
  <c r="J21" i="46"/>
  <c r="M21" i="46" s="1"/>
  <c r="N21" i="46" s="1"/>
  <c r="J19" i="46"/>
  <c r="M19" i="46" s="1"/>
  <c r="N19" i="46" s="1"/>
  <c r="O19" i="46" s="1"/>
  <c r="V13" i="46"/>
  <c r="W13" i="46" s="1"/>
  <c r="M12" i="46"/>
  <c r="N12" i="46" s="1"/>
  <c r="O12" i="46" s="1"/>
  <c r="V10" i="46"/>
  <c r="W10" i="46" s="1"/>
  <c r="G27" i="46"/>
  <c r="Y16" i="46"/>
  <c r="Z16" i="46" s="1"/>
  <c r="AA16" i="46" s="1"/>
  <c r="Y14" i="46"/>
  <c r="Z14" i="46" s="1"/>
  <c r="AA14" i="46" s="1"/>
  <c r="H13" i="46"/>
  <c r="AB26" i="46"/>
  <c r="AB24" i="46"/>
  <c r="R27" i="46"/>
  <c r="Y17" i="46"/>
  <c r="Z17" i="46" s="1"/>
  <c r="AA17" i="46" s="1"/>
  <c r="Y15" i="46"/>
  <c r="Z15" i="46" s="1"/>
  <c r="AA15" i="46" s="1"/>
  <c r="M14" i="46"/>
  <c r="K13" i="46"/>
  <c r="L13" i="46" s="1"/>
  <c r="M13" i="46"/>
  <c r="N13" i="46" s="1"/>
  <c r="O13" i="46" s="1"/>
  <c r="K10" i="46"/>
  <c r="L10" i="46" s="1"/>
  <c r="M10" i="46"/>
  <c r="N10" i="46" s="1"/>
  <c r="O10" i="46" s="1"/>
  <c r="V23" i="46"/>
  <c r="W23" i="46" s="1"/>
  <c r="V21" i="46"/>
  <c r="W21" i="46" s="1"/>
  <c r="V19" i="46"/>
  <c r="W19" i="46" s="1"/>
  <c r="J17" i="46"/>
  <c r="J15" i="46"/>
  <c r="H10" i="46"/>
  <c r="I10" i="46" s="1"/>
  <c r="Y24" i="46"/>
  <c r="Z24" i="46" s="1"/>
  <c r="AA24" i="46" s="1"/>
  <c r="Y22" i="46"/>
  <c r="Z22" i="46" s="1"/>
  <c r="AA22" i="46" s="1"/>
  <c r="Y20" i="46"/>
  <c r="Z20" i="46" s="1"/>
  <c r="AA20" i="46" s="1"/>
  <c r="Y18" i="46"/>
  <c r="Z18" i="46" s="1"/>
  <c r="AA18" i="46" s="1"/>
  <c r="M18" i="46"/>
  <c r="N18" i="46" s="1"/>
  <c r="O18" i="46" s="1"/>
  <c r="J11" i="46"/>
  <c r="J9" i="46"/>
  <c r="J16" i="46"/>
  <c r="O23" i="46" l="1"/>
  <c r="AD23" i="46" s="1"/>
  <c r="L24" i="46"/>
  <c r="AC24" i="46" s="1"/>
  <c r="I13" i="46"/>
  <c r="AB13" i="46" s="1"/>
  <c r="O21" i="46"/>
  <c r="AD21" i="46" s="1"/>
  <c r="O26" i="46"/>
  <c r="AD26" i="46" s="1"/>
  <c r="K21" i="46"/>
  <c r="L21" i="46" s="1"/>
  <c r="AD12" i="46"/>
  <c r="AC12" i="46"/>
  <c r="AC26" i="46"/>
  <c r="M22" i="46"/>
  <c r="N22" i="46" s="1"/>
  <c r="M24" i="46"/>
  <c r="N24" i="46" s="1"/>
  <c r="K23" i="46"/>
  <c r="L23" i="46" s="1"/>
  <c r="AB12" i="46"/>
  <c r="AD19" i="46"/>
  <c r="K19" i="46"/>
  <c r="L19" i="46" s="1"/>
  <c r="AB23" i="46"/>
  <c r="H27" i="46"/>
  <c r="AB19" i="46"/>
  <c r="M20" i="46"/>
  <c r="N20" i="46" s="1"/>
  <c r="AB21" i="46"/>
  <c r="N14" i="46"/>
  <c r="O14" i="46" s="1"/>
  <c r="AB14" i="46"/>
  <c r="M9" i="46"/>
  <c r="J27" i="46"/>
  <c r="K9" i="46"/>
  <c r="L9" i="46" s="1"/>
  <c r="M11" i="46"/>
  <c r="K11" i="46"/>
  <c r="L11" i="46" s="1"/>
  <c r="Z27" i="46"/>
  <c r="AC13" i="46"/>
  <c r="AD18" i="46"/>
  <c r="K15" i="46"/>
  <c r="L15" i="46" s="1"/>
  <c r="M15" i="46"/>
  <c r="AC18" i="46"/>
  <c r="K16" i="46"/>
  <c r="M16" i="46"/>
  <c r="K17" i="46"/>
  <c r="L17" i="46" s="1"/>
  <c r="M17" i="46"/>
  <c r="AD10" i="46"/>
  <c r="V27" i="46"/>
  <c r="AC10" i="46"/>
  <c r="AB18" i="46"/>
  <c r="O24" i="46" l="1"/>
  <c r="AD24" i="46" s="1"/>
  <c r="L16" i="46"/>
  <c r="AC16" i="46" s="1"/>
  <c r="O22" i="46"/>
  <c r="AD22" i="46" s="1"/>
  <c r="O20" i="46"/>
  <c r="AD20" i="46" s="1"/>
  <c r="AC21" i="46"/>
  <c r="AC19" i="46"/>
  <c r="AB22" i="46"/>
  <c r="AB20" i="46"/>
  <c r="AC22" i="46"/>
  <c r="AC23" i="46"/>
  <c r="AC20" i="46"/>
  <c r="AC14" i="46"/>
  <c r="AB10" i="46"/>
  <c r="N9" i="46"/>
  <c r="O9" i="46" s="1"/>
  <c r="M27" i="46"/>
  <c r="AB16" i="46"/>
  <c r="N16" i="46"/>
  <c r="N15" i="46"/>
  <c r="O15" i="46" s="1"/>
  <c r="AB15" i="46"/>
  <c r="N11" i="46"/>
  <c r="O11" i="46" s="1"/>
  <c r="AB11" i="46"/>
  <c r="N17" i="46"/>
  <c r="O17" i="46" s="1"/>
  <c r="AB17" i="46"/>
  <c r="I27" i="46"/>
  <c r="AD13" i="46"/>
  <c r="K27" i="46"/>
  <c r="O16" i="46" l="1"/>
  <c r="AD16" i="46" s="1"/>
  <c r="AD14" i="46"/>
  <c r="S27" i="46"/>
  <c r="AB9" i="46"/>
  <c r="I30" i="46"/>
  <c r="G30" i="46"/>
  <c r="N27" i="46"/>
  <c r="AC9" i="46"/>
  <c r="AC17" i="46"/>
  <c r="AC15" i="46"/>
  <c r="L27" i="46"/>
  <c r="AD11" i="46"/>
  <c r="AC11" i="46"/>
  <c r="K32" i="46" l="1"/>
  <c r="AG27" i="46"/>
  <c r="AB27" i="46"/>
  <c r="AF27" i="46"/>
  <c r="AC27" i="46"/>
  <c r="O27" i="46"/>
  <c r="AD15" i="46"/>
  <c r="AD17" i="46"/>
  <c r="L30" i="46"/>
  <c r="W27" i="46"/>
  <c r="O30" i="46" l="1"/>
  <c r="N32" i="46"/>
  <c r="AA27" i="46"/>
  <c r="AD9" i="46"/>
  <c r="AD27" i="46" l="1"/>
  <c r="AH27" i="46"/>
  <c r="AO27" i="17" l="1"/>
  <c r="AB27" i="17"/>
  <c r="AB26" i="17" s="1"/>
  <c r="N27" i="17"/>
  <c r="AP26" i="17"/>
  <c r="AQ21" i="17" s="1"/>
  <c r="AX24" i="17"/>
  <c r="AW24" i="17"/>
  <c r="AJ24" i="17"/>
  <c r="AI24" i="17"/>
  <c r="Z24" i="17"/>
  <c r="V24" i="17"/>
  <c r="U24" i="17"/>
  <c r="L24" i="17"/>
  <c r="AN23" i="17"/>
  <c r="H23" i="17"/>
  <c r="G23" i="17"/>
  <c r="F23" i="17"/>
  <c r="AN22" i="17"/>
  <c r="H22" i="17"/>
  <c r="G22" i="17"/>
  <c r="F22" i="17"/>
  <c r="AN21" i="17"/>
  <c r="H21" i="17"/>
  <c r="G21" i="17"/>
  <c r="F21" i="17"/>
  <c r="AN20" i="17"/>
  <c r="H20" i="17"/>
  <c r="G20" i="17"/>
  <c r="F20" i="17"/>
  <c r="AN19" i="17"/>
  <c r="H19" i="17"/>
  <c r="G19" i="17"/>
  <c r="F19" i="17"/>
  <c r="AN18" i="17"/>
  <c r="H18" i="17"/>
  <c r="G18" i="17"/>
  <c r="F18" i="17"/>
  <c r="AN17" i="17"/>
  <c r="H17" i="17"/>
  <c r="G17" i="17"/>
  <c r="F17" i="17"/>
  <c r="AN16" i="17"/>
  <c r="H16" i="17"/>
  <c r="G16" i="17"/>
  <c r="F16" i="17"/>
  <c r="AN15" i="17"/>
  <c r="H15" i="17"/>
  <c r="G15" i="17"/>
  <c r="F15" i="17"/>
  <c r="AN14" i="17"/>
  <c r="H14" i="17"/>
  <c r="G14" i="17"/>
  <c r="F14" i="17"/>
  <c r="AN13" i="17"/>
  <c r="H13" i="17"/>
  <c r="G13" i="17"/>
  <c r="F13" i="17"/>
  <c r="AN12" i="17"/>
  <c r="H12" i="17"/>
  <c r="G12" i="17"/>
  <c r="F12" i="17"/>
  <c r="AN11" i="17"/>
  <c r="H11" i="17"/>
  <c r="G11" i="17"/>
  <c r="F11" i="17"/>
  <c r="AN10" i="17"/>
  <c r="H10" i="17"/>
  <c r="G10" i="17"/>
  <c r="F10" i="17"/>
  <c r="AN9" i="17"/>
  <c r="H9" i="17"/>
  <c r="G9" i="17"/>
  <c r="F9" i="17"/>
  <c r="AN8" i="17"/>
  <c r="H8" i="17"/>
  <c r="G8" i="17"/>
  <c r="F8" i="17"/>
  <c r="AN7" i="17"/>
  <c r="H7" i="17"/>
  <c r="G7" i="17"/>
  <c r="F7" i="17"/>
  <c r="AN6" i="17"/>
  <c r="H6" i="17"/>
  <c r="G6" i="17"/>
  <c r="F6" i="17"/>
  <c r="AQ6" i="17" l="1"/>
  <c r="AR6" i="17" s="1"/>
  <c r="AO6" i="17"/>
  <c r="AP6" i="17" s="1"/>
  <c r="AQ14" i="17"/>
  <c r="AR14" i="17" s="1"/>
  <c r="AY14" i="17" s="1"/>
  <c r="AO14" i="17"/>
  <c r="AP14" i="17" s="1"/>
  <c r="AO16" i="17"/>
  <c r="AP16" i="17" s="1"/>
  <c r="AO9" i="17"/>
  <c r="AP9" i="17" s="1"/>
  <c r="AZ9" i="17" s="1"/>
  <c r="AQ18" i="17"/>
  <c r="AR18" i="17" s="1"/>
  <c r="AY18" i="17" s="1"/>
  <c r="AQ10" i="17"/>
  <c r="AR10" i="17" s="1"/>
  <c r="AY10" i="17" s="1"/>
  <c r="AO12" i="17"/>
  <c r="AP12" i="17" s="1"/>
  <c r="AO8" i="17"/>
  <c r="AP8" i="17" s="1"/>
  <c r="AZ8" i="17" s="1"/>
  <c r="AO18" i="17"/>
  <c r="AP18" i="17" s="1"/>
  <c r="AO10" i="17"/>
  <c r="AP10" i="17" s="1"/>
  <c r="AO20" i="17"/>
  <c r="AP20" i="17" s="1"/>
  <c r="AO17" i="17"/>
  <c r="AP17" i="17" s="1"/>
  <c r="AO13" i="17"/>
  <c r="AP13" i="17" s="1"/>
  <c r="AQ9" i="17"/>
  <c r="AR9" i="17" s="1"/>
  <c r="AY9" i="17" s="1"/>
  <c r="AQ13" i="17"/>
  <c r="AR13" i="17" s="1"/>
  <c r="AY13" i="17" s="1"/>
  <c r="AQ17" i="17"/>
  <c r="AR17" i="17" s="1"/>
  <c r="AY17" i="17" s="1"/>
  <c r="AO23" i="17"/>
  <c r="AP23" i="17" s="1"/>
  <c r="AQ8" i="17"/>
  <c r="AR8" i="17" s="1"/>
  <c r="AY8" i="17" s="1"/>
  <c r="AQ12" i="17"/>
  <c r="AR12" i="17" s="1"/>
  <c r="AY12" i="17" s="1"/>
  <c r="AQ16" i="17"/>
  <c r="AR16" i="17" s="1"/>
  <c r="AY16" i="17" s="1"/>
  <c r="AQ20" i="17"/>
  <c r="AR20" i="17" s="1"/>
  <c r="AY20" i="17" s="1"/>
  <c r="AO7" i="17"/>
  <c r="AP7" i="17" s="1"/>
  <c r="AO11" i="17"/>
  <c r="AP11" i="17" s="1"/>
  <c r="AO15" i="17"/>
  <c r="AP15" i="17" s="1"/>
  <c r="AO19" i="17"/>
  <c r="AP19" i="17" s="1"/>
  <c r="AO22" i="17"/>
  <c r="AP22" i="17" s="1"/>
  <c r="AQ7" i="17"/>
  <c r="AR7" i="17" s="1"/>
  <c r="AY7" i="17" s="1"/>
  <c r="AQ11" i="17"/>
  <c r="AR11" i="17" s="1"/>
  <c r="AY11" i="17" s="1"/>
  <c r="AQ15" i="17"/>
  <c r="AR15" i="17" s="1"/>
  <c r="AY15" i="17" s="1"/>
  <c r="AQ19" i="17"/>
  <c r="AR19" i="17" s="1"/>
  <c r="AY19" i="17" s="1"/>
  <c r="AQ23" i="17"/>
  <c r="AR23" i="17" s="1"/>
  <c r="AY23" i="17" s="1"/>
  <c r="AQ22" i="17"/>
  <c r="AR22" i="17" s="1"/>
  <c r="AY22" i="17" s="1"/>
  <c r="AO21" i="17"/>
  <c r="AP21" i="17" s="1"/>
  <c r="AC10" i="17"/>
  <c r="AD10" i="17" s="1"/>
  <c r="AK10" i="17" s="1"/>
  <c r="AA9" i="17"/>
  <c r="AB9" i="17" s="1"/>
  <c r="AL9" i="17" s="1"/>
  <c r="AC11" i="17"/>
  <c r="AD11" i="17" s="1"/>
  <c r="AK11" i="17" s="1"/>
  <c r="AA10" i="17"/>
  <c r="AB10" i="17" s="1"/>
  <c r="AL10" i="17" s="1"/>
  <c r="AC12" i="17"/>
  <c r="AD12" i="17" s="1"/>
  <c r="AK12" i="17" s="1"/>
  <c r="AA6" i="17"/>
  <c r="AC13" i="17"/>
  <c r="AD13" i="17" s="1"/>
  <c r="AK13" i="17" s="1"/>
  <c r="AA7" i="17"/>
  <c r="AB7" i="17" s="1"/>
  <c r="AC21" i="17"/>
  <c r="AD21" i="17" s="1"/>
  <c r="AK21" i="17" s="1"/>
  <c r="AC20" i="17"/>
  <c r="AD20" i="17" s="1"/>
  <c r="AK20" i="17" s="1"/>
  <c r="AC14" i="17"/>
  <c r="AD14" i="17" s="1"/>
  <c r="AK14" i="17" s="1"/>
  <c r="AC8" i="17"/>
  <c r="AD8" i="17" s="1"/>
  <c r="AK8" i="17" s="1"/>
  <c r="AA21" i="17"/>
  <c r="AB21" i="17" s="1"/>
  <c r="AC16" i="17"/>
  <c r="AD16" i="17" s="1"/>
  <c r="AK16" i="17" s="1"/>
  <c r="AC15" i="17"/>
  <c r="AD15" i="17" s="1"/>
  <c r="AK15" i="17" s="1"/>
  <c r="AA16" i="17"/>
  <c r="AB16" i="17" s="1"/>
  <c r="AC7" i="17"/>
  <c r="AD7" i="17" s="1"/>
  <c r="AK7" i="17" s="1"/>
  <c r="AC6" i="17"/>
  <c r="AR21" i="17"/>
  <c r="AY21" i="17" s="1"/>
  <c r="M27" i="17"/>
  <c r="N26" i="17"/>
  <c r="M21" i="17" s="1"/>
  <c r="AN24" i="17"/>
  <c r="AC22" i="17"/>
  <c r="AD22" i="17" s="1"/>
  <c r="AK22" i="17" s="1"/>
  <c r="AC18" i="17"/>
  <c r="AD18" i="17" s="1"/>
  <c r="AK18" i="17" s="1"/>
  <c r="AC17" i="17"/>
  <c r="AD17" i="17" s="1"/>
  <c r="AK17" i="17" s="1"/>
  <c r="AC23" i="17"/>
  <c r="AD23" i="17" s="1"/>
  <c r="AK23" i="17" s="1"/>
  <c r="AA20" i="17"/>
  <c r="AB20" i="17" s="1"/>
  <c r="AC19" i="17"/>
  <c r="AD19" i="17" s="1"/>
  <c r="AK19" i="17" s="1"/>
  <c r="AA15" i="17"/>
  <c r="AB15" i="17" s="1"/>
  <c r="AA13" i="17"/>
  <c r="AB13" i="17" s="1"/>
  <c r="AA12" i="17"/>
  <c r="AB12" i="17" s="1"/>
  <c r="AA11" i="17"/>
  <c r="AB11" i="17" s="1"/>
  <c r="AC9" i="17"/>
  <c r="AD9" i="17" s="1"/>
  <c r="AA8" i="17"/>
  <c r="AB8" i="17" s="1"/>
  <c r="AA19" i="17"/>
  <c r="AB19" i="17" s="1"/>
  <c r="AA23" i="17"/>
  <c r="AB23" i="17" s="1"/>
  <c r="AA27" i="17"/>
  <c r="AA22" i="17"/>
  <c r="AB22" i="17" s="1"/>
  <c r="AA18" i="17"/>
  <c r="AB18" i="17" s="1"/>
  <c r="AA17" i="17"/>
  <c r="AB17" i="17" s="1"/>
  <c r="AA14" i="17"/>
  <c r="AB14" i="17" s="1"/>
  <c r="AS9" i="17" l="1"/>
  <c r="BD9" i="17" s="1"/>
  <c r="AE18" i="17"/>
  <c r="AL18" i="17"/>
  <c r="AK9" i="17"/>
  <c r="AE9" i="17"/>
  <c r="AL13" i="17"/>
  <c r="AE13" i="17"/>
  <c r="AL20" i="17"/>
  <c r="AE20" i="17"/>
  <c r="AL19" i="17"/>
  <c r="AE19" i="17"/>
  <c r="AL15" i="17"/>
  <c r="AE15" i="17"/>
  <c r="AZ21" i="17"/>
  <c r="AS21" i="17"/>
  <c r="AL16" i="17"/>
  <c r="AE16" i="17"/>
  <c r="AZ11" i="17"/>
  <c r="AS11" i="17"/>
  <c r="AZ7" i="17"/>
  <c r="AS7" i="17"/>
  <c r="AZ17" i="17"/>
  <c r="AS17" i="17"/>
  <c r="AE14" i="17"/>
  <c r="AL14" i="17"/>
  <c r="AE11" i="17"/>
  <c r="AL11" i="17"/>
  <c r="AS20" i="17"/>
  <c r="AZ20" i="17"/>
  <c r="M20" i="17"/>
  <c r="N20" i="17" s="1"/>
  <c r="M22" i="17"/>
  <c r="N22" i="17" s="1"/>
  <c r="AL7" i="17"/>
  <c r="AE7" i="17"/>
  <c r="AE12" i="17"/>
  <c r="AL12" i="17"/>
  <c r="AE10" i="17"/>
  <c r="AZ10" i="17"/>
  <c r="AS10" i="17"/>
  <c r="AZ16" i="17"/>
  <c r="AS16" i="17"/>
  <c r="AE17" i="17"/>
  <c r="AL17" i="17"/>
  <c r="AL23" i="17"/>
  <c r="AE23" i="17"/>
  <c r="AL8" i="17"/>
  <c r="AE8" i="17"/>
  <c r="AR24" i="17"/>
  <c r="AY6" i="17"/>
  <c r="AY24" i="17" s="1"/>
  <c r="AZ14" i="17"/>
  <c r="AS14" i="17"/>
  <c r="AS19" i="17"/>
  <c r="AZ19" i="17"/>
  <c r="O21" i="17"/>
  <c r="O20" i="17"/>
  <c r="P20" i="17" s="1"/>
  <c r="W20" i="17" s="1"/>
  <c r="O16" i="17"/>
  <c r="P16" i="17" s="1"/>
  <c r="W16" i="17" s="1"/>
  <c r="O22" i="17"/>
  <c r="P22" i="17" s="1"/>
  <c r="W22" i="17" s="1"/>
  <c r="O17" i="17"/>
  <c r="P17" i="17" s="1"/>
  <c r="W17" i="17" s="1"/>
  <c r="O15" i="17"/>
  <c r="P15" i="17" s="1"/>
  <c r="W15" i="17" s="1"/>
  <c r="O11" i="17"/>
  <c r="P11" i="17" s="1"/>
  <c r="W11" i="17" s="1"/>
  <c r="O19" i="17"/>
  <c r="P19" i="17" s="1"/>
  <c r="W19" i="17" s="1"/>
  <c r="N21" i="17"/>
  <c r="O23" i="17"/>
  <c r="P23" i="17" s="1"/>
  <c r="W23" i="17" s="1"/>
  <c r="M14" i="17"/>
  <c r="N14" i="17" s="1"/>
  <c r="M11" i="17"/>
  <c r="N11" i="17" s="1"/>
  <c r="M7" i="17"/>
  <c r="N7" i="17" s="1"/>
  <c r="AB6" i="17"/>
  <c r="O6" i="17"/>
  <c r="P6" i="17" s="1"/>
  <c r="M23" i="17"/>
  <c r="N23" i="17" s="1"/>
  <c r="P21" i="17"/>
  <c r="W21" i="17" s="1"/>
  <c r="M19" i="17"/>
  <c r="N19" i="17" s="1"/>
  <c r="O18" i="17"/>
  <c r="P18" i="17" s="1"/>
  <c r="W18" i="17" s="1"/>
  <c r="M15" i="17"/>
  <c r="N15" i="17" s="1"/>
  <c r="O14" i="17"/>
  <c r="P14" i="17" s="1"/>
  <c r="W14" i="17" s="1"/>
  <c r="O13" i="17"/>
  <c r="P13" i="17" s="1"/>
  <c r="W13" i="17" s="1"/>
  <c r="O12" i="17"/>
  <c r="P12" i="17" s="1"/>
  <c r="W12" i="17" s="1"/>
  <c r="O10" i="17"/>
  <c r="P10" i="17" s="1"/>
  <c r="W10" i="17" s="1"/>
  <c r="O7" i="17"/>
  <c r="P7" i="17" s="1"/>
  <c r="W7" i="17" s="1"/>
  <c r="AD6" i="17"/>
  <c r="M6" i="17"/>
  <c r="N6" i="17" s="1"/>
  <c r="M18" i="17"/>
  <c r="N18" i="17" s="1"/>
  <c r="M13" i="17"/>
  <c r="N13" i="17" s="1"/>
  <c r="M10" i="17"/>
  <c r="N10" i="17" s="1"/>
  <c r="M12" i="17"/>
  <c r="N12" i="17" s="1"/>
  <c r="O9" i="17"/>
  <c r="P9" i="17" s="1"/>
  <c r="W9" i="17" s="1"/>
  <c r="O8" i="17"/>
  <c r="P8" i="17" s="1"/>
  <c r="W8" i="17" s="1"/>
  <c r="M9" i="17"/>
  <c r="N9" i="17" s="1"/>
  <c r="M8" i="17"/>
  <c r="N8" i="17" s="1"/>
  <c r="AZ22" i="17"/>
  <c r="AS22" i="17"/>
  <c r="AP24" i="17"/>
  <c r="AS6" i="17"/>
  <c r="AZ6" i="17"/>
  <c r="AS15" i="17"/>
  <c r="AZ15" i="17"/>
  <c r="AZ12" i="17"/>
  <c r="AS12" i="17"/>
  <c r="AZ18" i="17"/>
  <c r="AS18" i="17"/>
  <c r="AL22" i="17"/>
  <c r="AE22" i="17"/>
  <c r="AE21" i="17"/>
  <c r="AL21" i="17"/>
  <c r="AZ23" i="17"/>
  <c r="AS23" i="17"/>
  <c r="M16" i="17"/>
  <c r="N16" i="17" s="1"/>
  <c r="M17" i="17"/>
  <c r="N17" i="17" s="1"/>
  <c r="AZ13" i="17"/>
  <c r="AS13" i="17"/>
  <c r="AS8" i="17"/>
  <c r="AT9" i="17" l="1"/>
  <c r="AV9" i="17" s="1"/>
  <c r="X16" i="17"/>
  <c r="Q16" i="17"/>
  <c r="Q12" i="17"/>
  <c r="X12" i="17"/>
  <c r="Q9" i="17"/>
  <c r="X9" i="17"/>
  <c r="Q13" i="17"/>
  <c r="X13" i="17"/>
  <c r="X15" i="17"/>
  <c r="Q15" i="17"/>
  <c r="Q23" i="17"/>
  <c r="X23" i="17"/>
  <c r="Q17" i="17"/>
  <c r="X17" i="17"/>
  <c r="X18" i="17"/>
  <c r="Q18" i="17"/>
  <c r="BC22" i="17"/>
  <c r="AF22" i="17"/>
  <c r="AH22" i="17" s="1"/>
  <c r="N24" i="17"/>
  <c r="X6" i="17"/>
  <c r="Q6" i="17"/>
  <c r="X14" i="17"/>
  <c r="Q14" i="17"/>
  <c r="X10" i="17"/>
  <c r="Q10" i="17"/>
  <c r="AT23" i="17"/>
  <c r="AV23" i="17" s="1"/>
  <c r="BD23" i="17"/>
  <c r="AF21" i="17"/>
  <c r="AH21" i="17" s="1"/>
  <c r="BC21" i="17"/>
  <c r="AZ24" i="17"/>
  <c r="X8" i="17"/>
  <c r="Q8" i="17"/>
  <c r="BC12" i="17"/>
  <c r="AF12" i="17"/>
  <c r="BD20" i="17"/>
  <c r="AT20" i="17"/>
  <c r="AF16" i="17"/>
  <c r="AH16" i="17" s="1"/>
  <c r="BC16" i="17"/>
  <c r="BD21" i="17"/>
  <c r="AT21" i="17"/>
  <c r="AV21" i="17" s="1"/>
  <c r="AF20" i="17"/>
  <c r="BC20" i="17"/>
  <c r="BC13" i="17"/>
  <c r="AF13" i="17"/>
  <c r="AH13" i="17" s="1"/>
  <c r="AT8" i="17"/>
  <c r="AV8" i="17" s="1"/>
  <c r="BD8" i="17"/>
  <c r="AT18" i="17"/>
  <c r="BD18" i="17"/>
  <c r="AS24" i="17"/>
  <c r="BD25" i="17" s="1"/>
  <c r="BD6" i="17"/>
  <c r="AT6" i="17"/>
  <c r="BD22" i="17"/>
  <c r="AT22" i="17"/>
  <c r="AV22" i="17" s="1"/>
  <c r="Q11" i="17"/>
  <c r="X11" i="17"/>
  <c r="X20" i="17"/>
  <c r="Q20" i="17"/>
  <c r="BC23" i="17"/>
  <c r="AF23" i="17"/>
  <c r="AH23" i="17" s="1"/>
  <c r="BC17" i="17"/>
  <c r="AF17" i="17"/>
  <c r="AF10" i="17"/>
  <c r="AH10" i="17" s="1"/>
  <c r="BC10" i="17"/>
  <c r="BC7" i="17"/>
  <c r="AF7" i="17"/>
  <c r="AH7" i="17" s="1"/>
  <c r="AF19" i="17"/>
  <c r="BC19" i="17"/>
  <c r="BD13" i="17"/>
  <c r="AT13" i="17"/>
  <c r="AV13" i="17" s="1"/>
  <c r="Q7" i="17"/>
  <c r="X7" i="17"/>
  <c r="P24" i="17"/>
  <c r="W6" i="17"/>
  <c r="W24" i="17" s="1"/>
  <c r="AD24" i="17"/>
  <c r="AK6" i="17"/>
  <c r="AK24" i="17" s="1"/>
  <c r="AB24" i="17"/>
  <c r="AL6" i="17"/>
  <c r="AL24" i="17" s="1"/>
  <c r="AE6" i="17"/>
  <c r="Q22" i="17"/>
  <c r="X22" i="17"/>
  <c r="X19" i="17"/>
  <c r="Q19" i="17"/>
  <c r="BD19" i="17"/>
  <c r="AT19" i="17"/>
  <c r="BC8" i="17"/>
  <c r="AF8" i="17"/>
  <c r="AH8" i="17" s="1"/>
  <c r="AT10" i="17"/>
  <c r="AV10" i="17" s="1"/>
  <c r="BD10" i="17"/>
  <c r="BC14" i="17"/>
  <c r="AF14" i="17"/>
  <c r="AT11" i="17"/>
  <c r="BD11" i="17"/>
  <c r="AF15" i="17"/>
  <c r="BC15" i="17"/>
  <c r="AT12" i="17"/>
  <c r="BD12" i="17"/>
  <c r="BD15" i="17"/>
  <c r="AT15" i="17"/>
  <c r="X21" i="17"/>
  <c r="Q21" i="17"/>
  <c r="AT14" i="17"/>
  <c r="BD14" i="17"/>
  <c r="BD16" i="17"/>
  <c r="AT16" i="17"/>
  <c r="AV16" i="17" s="1"/>
  <c r="BC11" i="17"/>
  <c r="AF11" i="17"/>
  <c r="AT17" i="17"/>
  <c r="BD17" i="17"/>
  <c r="AT7" i="17"/>
  <c r="AV7" i="17" s="1"/>
  <c r="BD7" i="17"/>
  <c r="BC9" i="17"/>
  <c r="AF9" i="17"/>
  <c r="AH9" i="17" s="1"/>
  <c r="BC18" i="17"/>
  <c r="AF18" i="17"/>
  <c r="AV17" i="17" l="1"/>
  <c r="AU17" i="17" s="1"/>
  <c r="AV19" i="17"/>
  <c r="AU19" i="17" s="1"/>
  <c r="AE24" i="17"/>
  <c r="BC25" i="17" s="1"/>
  <c r="AF6" i="17"/>
  <c r="BC6" i="17"/>
  <c r="BC24" i="17" s="1"/>
  <c r="Q24" i="17"/>
  <c r="BB25" i="17" s="1"/>
  <c r="BB6" i="17"/>
  <c r="R6" i="17"/>
  <c r="AV14" i="17"/>
  <c r="AU14" i="17" s="1"/>
  <c r="AV15" i="17"/>
  <c r="AU15" i="17" s="1"/>
  <c r="AH14" i="17"/>
  <c r="AG14" i="17" s="1"/>
  <c r="BB19" i="17"/>
  <c r="R19" i="17"/>
  <c r="BB7" i="17"/>
  <c r="R7" i="17"/>
  <c r="AH19" i="17"/>
  <c r="AG19" i="17" s="1"/>
  <c r="AV20" i="17"/>
  <c r="AU20" i="17" s="1"/>
  <c r="BB8" i="17"/>
  <c r="R8" i="17"/>
  <c r="R18" i="17"/>
  <c r="T18" i="17" s="1"/>
  <c r="BB18" i="17"/>
  <c r="R12" i="17"/>
  <c r="T12" i="17" s="1"/>
  <c r="BB12" i="17"/>
  <c r="BB21" i="17"/>
  <c r="R21" i="17"/>
  <c r="T21" i="17" s="1"/>
  <c r="AH15" i="17"/>
  <c r="AG15" i="17" s="1"/>
  <c r="BB22" i="17"/>
  <c r="R22" i="17"/>
  <c r="AH17" i="17"/>
  <c r="AG17" i="17" s="1"/>
  <c r="BB20" i="17"/>
  <c r="R20" i="17"/>
  <c r="T20" i="17" s="1"/>
  <c r="R11" i="17"/>
  <c r="BB11" i="17"/>
  <c r="AT24" i="17"/>
  <c r="AV6" i="17"/>
  <c r="AV18" i="17"/>
  <c r="AU18" i="17" s="1"/>
  <c r="BB10" i="17"/>
  <c r="R10" i="17"/>
  <c r="BB17" i="17"/>
  <c r="R17" i="17"/>
  <c r="BB15" i="17"/>
  <c r="R15" i="17"/>
  <c r="BB9" i="17"/>
  <c r="R9" i="17"/>
  <c r="T9" i="17" s="1"/>
  <c r="BB16" i="17"/>
  <c r="R16" i="17"/>
  <c r="T16" i="17" s="1"/>
  <c r="BD24" i="17"/>
  <c r="BD26" i="17" s="1"/>
  <c r="AH12" i="17"/>
  <c r="AG12" i="17" s="1"/>
  <c r="R13" i="17"/>
  <c r="T13" i="17" s="1"/>
  <c r="BB13" i="17"/>
  <c r="AH18" i="17"/>
  <c r="AG18" i="17" s="1"/>
  <c r="AH11" i="17"/>
  <c r="AG11" i="17" s="1"/>
  <c r="AV12" i="17"/>
  <c r="AU12" i="17" s="1"/>
  <c r="AV11" i="17"/>
  <c r="AU11" i="17" s="1"/>
  <c r="AH20" i="17"/>
  <c r="AG20" i="17" s="1"/>
  <c r="R14" i="17"/>
  <c r="T14" i="17" s="1"/>
  <c r="BB14" i="17"/>
  <c r="X24" i="17"/>
  <c r="R23" i="17"/>
  <c r="T23" i="17" s="1"/>
  <c r="BB23" i="17"/>
  <c r="BC26" i="17" l="1"/>
  <c r="T17" i="17"/>
  <c r="S17" i="17" s="1"/>
  <c r="T8" i="17"/>
  <c r="S8" i="17" s="1"/>
  <c r="R24" i="17"/>
  <c r="T6" i="17"/>
  <c r="T15" i="17"/>
  <c r="S15" i="17" s="1"/>
  <c r="T10" i="17"/>
  <c r="S10" i="17" s="1"/>
  <c r="AV24" i="17"/>
  <c r="T22" i="17"/>
  <c r="S22" i="17" s="1"/>
  <c r="T7" i="17"/>
  <c r="S7" i="17" s="1"/>
  <c r="T19" i="17"/>
  <c r="S19" i="17" s="1"/>
  <c r="AF24" i="17"/>
  <c r="AH6" i="17"/>
  <c r="AH24" i="17" s="1"/>
  <c r="T11" i="17"/>
  <c r="S11" i="17" s="1"/>
  <c r="BB24" i="17"/>
  <c r="BB26" i="17" s="1"/>
  <c r="T24" i="17" l="1"/>
</calcChain>
</file>

<file path=xl/comments1.xml><?xml version="1.0" encoding="utf-8"?>
<comments xmlns="http://schemas.openxmlformats.org/spreadsheetml/2006/main">
  <authors>
    <author>Елена Владимировна Бойцова</author>
  </authors>
  <commentLis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- 1,274</t>
        </r>
      </text>
    </comment>
    <comment ref="B14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- 1,660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sz val="9"/>
            <color indexed="81"/>
            <rFont val="Tahoma"/>
            <family val="2"/>
            <charset val="204"/>
          </rPr>
          <t xml:space="preserve">Расчетная бюджетная обеспеченность до выравнивания - 1,332
</t>
        </r>
      </text>
    </comment>
    <comment ref="B26" authorId="0">
      <text>
        <r>
          <rPr>
            <b/>
            <sz val="9"/>
            <color indexed="81"/>
            <rFont val="Tahoma"/>
            <family val="2"/>
            <charset val="204"/>
          </rPr>
          <t>Расчетная бюджетная обеспеченность до выравнивания -1,545</t>
        </r>
      </text>
    </comment>
  </commentList>
</comments>
</file>

<file path=xl/sharedStrings.xml><?xml version="1.0" encoding="utf-8"?>
<sst xmlns="http://schemas.openxmlformats.org/spreadsheetml/2006/main" count="125" uniqueCount="53">
  <si>
    <t>№ п/п</t>
  </si>
  <si>
    <t>Наименование муниципальных районов и городского поселения</t>
  </si>
  <si>
    <t>Расчетная бюджетная обеспеченность после выравнивания</t>
  </si>
  <si>
    <t>численность обучающихся в муниципальных образовательных организациях, реализующих программы дошкольного образования на 1 января предыдущего года</t>
  </si>
  <si>
    <t xml:space="preserve">размер средств, выделяемых на укрепление материально-технической базы организаций дошкольного образования, на одного обучающегося </t>
  </si>
  <si>
    <t>субсидия</t>
  </si>
  <si>
    <t>Бокситогорский</t>
  </si>
  <si>
    <t xml:space="preserve">Волосовский </t>
  </si>
  <si>
    <t xml:space="preserve">Волховский </t>
  </si>
  <si>
    <t>Всеволожский</t>
  </si>
  <si>
    <t>Выборгский</t>
  </si>
  <si>
    <t xml:space="preserve">Гатчинский </t>
  </si>
  <si>
    <t>Кингисеппский</t>
  </si>
  <si>
    <t>Киришский</t>
  </si>
  <si>
    <t>Кировский</t>
  </si>
  <si>
    <t>Лодейнопольский</t>
  </si>
  <si>
    <t xml:space="preserve">Ломоносовский </t>
  </si>
  <si>
    <t>Лужский</t>
  </si>
  <si>
    <t>Подпорожский</t>
  </si>
  <si>
    <t>Приозерский</t>
  </si>
  <si>
    <t>Сланцевский</t>
  </si>
  <si>
    <t>Тихвинский</t>
  </si>
  <si>
    <t>Тосненский</t>
  </si>
  <si>
    <t>Сосновоборский</t>
  </si>
  <si>
    <t xml:space="preserve">Всего </t>
  </si>
  <si>
    <t>Создание условий для занятий физкультурой и спортом в общеобразовательных организациях, расположенных в сельской местности - 52020210</t>
  </si>
  <si>
    <t>Количество образовательных организаций</t>
  </si>
  <si>
    <t>областной бюджет</t>
  </si>
  <si>
    <t>Итого</t>
  </si>
  <si>
    <t>Сумма</t>
  </si>
  <si>
    <t>в закон</t>
  </si>
  <si>
    <t>Доля софинансирования</t>
  </si>
  <si>
    <t>Субсидии бюджетам муниципальных образований Ленинградской области на создание в общеобразовательных организациях, расположенных в сельской местности, условий для занятий физической культурой и спортом на 2021 год и на плановый период 2022 и 2023 годов</t>
  </si>
  <si>
    <t>ОБ</t>
  </si>
  <si>
    <t>ФБ</t>
  </si>
  <si>
    <t>Предельный уровень софинансирования</t>
  </si>
  <si>
    <t>k1</t>
  </si>
  <si>
    <t>k2</t>
  </si>
  <si>
    <t>федеральный бюджет</t>
  </si>
  <si>
    <t>местный бюджет</t>
  </si>
  <si>
    <t>ФБ+ОБ</t>
  </si>
  <si>
    <t>заведено в АЦК</t>
  </si>
  <si>
    <t>к снятию</t>
  </si>
  <si>
    <t>ИТОГО ООУ + ДОУ+допобр</t>
  </si>
  <si>
    <t>Кол-во создаваемых классов</t>
  </si>
  <si>
    <t>стоимость класса</t>
  </si>
  <si>
    <t>Создание инженерных классов</t>
  </si>
  <si>
    <t>Уровень софинансирования</t>
  </si>
  <si>
    <t>Контингент на 20.09.2024</t>
  </si>
  <si>
    <t>в проект 2026-2028</t>
  </si>
  <si>
    <t>Ремонтные работы в организациях общего образования (Доп. КР  52010201)</t>
  </si>
  <si>
    <t>Приложение 50 к пояснительной записке 2026 года</t>
  </si>
  <si>
    <t>Расчет объема субсидии бюджетам муниципальных образований Ленинградской области на укрепление материально-технической базы организаций общего образования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</si>
</sst>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_(* #,##0.00_);_(* \(#,##0.00\);_(* \-??_);_(@_)"/>
    <numFmt numFmtId="165" formatCode="_-* #,##0.00_р_._-;\-* #,##0.00_р_._-;_-* \-??_р_._-;_-@_-"/>
    <numFmt numFmtId="166" formatCode="_(* #,##0_);_(* \(#,##0\);_(* \-??_);_(@_)"/>
    <numFmt numFmtId="167" formatCode="_(* #,##0.000_);_(* \(#,##0.000\);_(* \-??_);_(@_)"/>
    <numFmt numFmtId="168" formatCode="0.000%"/>
    <numFmt numFmtId="169" formatCode="#,##0.0"/>
    <numFmt numFmtId="170" formatCode="#,##0_ ;\-#,##0\ "/>
    <numFmt numFmtId="171" formatCode="0.000000000000000%"/>
    <numFmt numFmtId="172" formatCode="0.0000000%"/>
    <numFmt numFmtId="173" formatCode="_-* #,##0.00_р_._-;\-* #,##0.00_р_._-;_-* &quot;-&quot;??_р_._-;_-@_-"/>
    <numFmt numFmtId="174" formatCode="0.00000000000000000"/>
    <numFmt numFmtId="175" formatCode="#,##0.00000000000000000"/>
    <numFmt numFmtId="176" formatCode="_(* #,##0.0_);_(* \(#,##0.0\);_(* \-??_);_(@_)"/>
    <numFmt numFmtId="177" formatCode="#,##0.0000"/>
  </numFmts>
  <fonts count="30" x14ac:knownFonts="1">
    <font>
      <sz val="10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8"/>
      <name val="Arial Cyr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09">
    <xf numFmtId="0" fontId="0" fillId="0" borderId="0"/>
    <xf numFmtId="164" fontId="19" fillId="0" borderId="0" applyBorder="0" applyProtection="0"/>
    <xf numFmtId="9" fontId="19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9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5" fontId="19" fillId="0" borderId="0" applyBorder="0" applyProtection="0"/>
    <xf numFmtId="164" fontId="19" fillId="0" borderId="0" applyBorder="0" applyProtection="0"/>
    <xf numFmtId="164" fontId="19" fillId="0" borderId="0" applyBorder="0" applyProtection="0"/>
    <xf numFmtId="164" fontId="3" fillId="0" borderId="0" applyBorder="0" applyProtection="0"/>
    <xf numFmtId="9" fontId="3" fillId="0" borderId="0" applyBorder="0" applyProtection="0"/>
    <xf numFmtId="173" fontId="20" fillId="0" borderId="0" applyFill="0" applyBorder="0" applyAlignment="0" applyProtection="0"/>
    <xf numFmtId="9" fontId="20" fillId="0" borderId="0" applyFill="0" applyBorder="0" applyAlignment="0" applyProtection="0"/>
    <xf numFmtId="0" fontId="5" fillId="0" borderId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9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164" fontId="3" fillId="0" borderId="0" applyBorder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70">
    <xf numFmtId="0" fontId="0" fillId="0" borderId="0" xfId="0"/>
    <xf numFmtId="167" fontId="8" fillId="0" borderId="1" xfId="1" applyNumberFormat="1" applyFont="1" applyBorder="1" applyAlignment="1" applyProtection="1">
      <alignment vertical="center" wrapText="1"/>
    </xf>
    <xf numFmtId="167" fontId="10" fillId="0" borderId="1" xfId="1" applyNumberFormat="1" applyFont="1" applyBorder="1" applyAlignment="1" applyProtection="1">
      <alignment vertical="center" wrapText="1"/>
    </xf>
    <xf numFmtId="0" fontId="6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vertical="center" wrapText="1"/>
    </xf>
    <xf numFmtId="0" fontId="12" fillId="0" borderId="1" xfId="11" applyFont="1" applyBorder="1" applyAlignment="1">
      <alignment vertical="center" wrapText="1"/>
    </xf>
    <xf numFmtId="0" fontId="3" fillId="0" borderId="0" xfId="7"/>
    <xf numFmtId="0" fontId="13" fillId="0" borderId="0" xfId="11" applyFont="1" applyBorder="1" applyAlignment="1">
      <alignment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8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 applyProtection="1">
      <alignment horizontal="center" vertical="center" wrapText="1"/>
    </xf>
    <xf numFmtId="1" fontId="9" fillId="0" borderId="1" xfId="60" applyNumberFormat="1" applyFont="1" applyBorder="1" applyAlignment="1" applyProtection="1">
      <alignment horizontal="center" vertical="center" wrapText="1"/>
    </xf>
    <xf numFmtId="170" fontId="15" fillId="0" borderId="1" xfId="60" applyNumberFormat="1" applyFont="1" applyBorder="1" applyAlignment="1" applyProtection="1">
      <alignment horizontal="center" vertical="center" wrapText="1"/>
    </xf>
    <xf numFmtId="4" fontId="15" fillId="0" borderId="1" xfId="1" applyNumberFormat="1" applyFont="1" applyBorder="1" applyAlignment="1" applyProtection="1">
      <alignment horizontal="center" vertical="center" wrapText="1"/>
    </xf>
    <xf numFmtId="0" fontId="16" fillId="0" borderId="0" xfId="11" applyFont="1"/>
    <xf numFmtId="0" fontId="5" fillId="0" borderId="0" xfId="11" applyFont="1"/>
    <xf numFmtId="167" fontId="10" fillId="0" borderId="1" xfId="1" applyNumberFormat="1" applyFont="1" applyFill="1" applyBorder="1" applyAlignment="1" applyProtection="1">
      <alignment vertical="center" wrapText="1"/>
    </xf>
    <xf numFmtId="0" fontId="5" fillId="0" borderId="0" xfId="11" applyFont="1" applyFill="1"/>
    <xf numFmtId="0" fontId="6" fillId="0" borderId="0" xfId="1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vertical="center" wrapText="1"/>
    </xf>
    <xf numFmtId="168" fontId="8" fillId="0" borderId="1" xfId="2" applyNumberFormat="1" applyFont="1" applyFill="1" applyBorder="1" applyAlignment="1" applyProtection="1">
      <alignment vertical="center" wrapText="1"/>
    </xf>
    <xf numFmtId="0" fontId="7" fillId="0" borderId="0" xfId="10" applyFont="1" applyFill="1" applyBorder="1" applyAlignment="1">
      <alignment vertical="center" wrapText="1"/>
    </xf>
    <xf numFmtId="0" fontId="10" fillId="0" borderId="1" xfId="10" applyFont="1" applyFill="1" applyBorder="1" applyAlignment="1">
      <alignment vertical="center" wrapText="1"/>
    </xf>
    <xf numFmtId="0" fontId="11" fillId="0" borderId="1" xfId="10" applyFont="1" applyFill="1" applyBorder="1" applyAlignment="1">
      <alignment vertical="center" wrapText="1"/>
    </xf>
    <xf numFmtId="4" fontId="15" fillId="0" borderId="1" xfId="60" applyNumberFormat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center" vertical="center" wrapText="1"/>
    </xf>
    <xf numFmtId="0" fontId="18" fillId="0" borderId="0" xfId="7" applyFont="1"/>
    <xf numFmtId="0" fontId="18" fillId="0" borderId="0" xfId="0" applyFont="1"/>
    <xf numFmtId="0" fontId="9" fillId="0" borderId="1" xfId="8" applyFont="1" applyFill="1" applyBorder="1" applyAlignment="1">
      <alignment horizontal="center" vertical="center" wrapText="1"/>
    </xf>
    <xf numFmtId="169" fontId="3" fillId="0" borderId="0" xfId="7" applyNumberFormat="1"/>
    <xf numFmtId="169" fontId="18" fillId="0" borderId="0" xfId="7" applyNumberFormat="1" applyFont="1"/>
    <xf numFmtId="171" fontId="19" fillId="0" borderId="0" xfId="2" applyNumberFormat="1"/>
    <xf numFmtId="166" fontId="9" fillId="0" borderId="1" xfId="1" applyNumberFormat="1" applyFont="1" applyFill="1" applyBorder="1" applyAlignment="1" applyProtection="1">
      <alignment horizontal="center" vertical="center" wrapText="1"/>
    </xf>
    <xf numFmtId="172" fontId="19" fillId="0" borderId="1" xfId="2" applyNumberFormat="1" applyBorder="1" applyProtection="1"/>
    <xf numFmtId="0" fontId="11" fillId="0" borderId="1" xfId="8" applyFont="1" applyBorder="1" applyAlignment="1">
      <alignment horizontal="center" vertical="center" wrapText="1"/>
    </xf>
    <xf numFmtId="9" fontId="19" fillId="0" borderId="1" xfId="2" applyBorder="1" applyProtection="1"/>
    <xf numFmtId="4" fontId="16" fillId="0" borderId="0" xfId="11" applyNumberFormat="1" applyFont="1"/>
    <xf numFmtId="174" fontId="19" fillId="0" borderId="1" xfId="2" applyNumberFormat="1" applyBorder="1" applyProtection="1"/>
    <xf numFmtId="171" fontId="19" fillId="0" borderId="1" xfId="2" applyNumberFormat="1" applyBorder="1" applyProtection="1"/>
    <xf numFmtId="0" fontId="16" fillId="0" borderId="0" xfId="11" applyFont="1" applyAlignment="1">
      <alignment horizontal="right"/>
    </xf>
    <xf numFmtId="4" fontId="21" fillId="0" borderId="0" xfId="7" applyNumberFormat="1" applyFont="1"/>
    <xf numFmtId="171" fontId="16" fillId="0" borderId="0" xfId="11" applyNumberFormat="1" applyFont="1"/>
    <xf numFmtId="4" fontId="9" fillId="0" borderId="0" xfId="1" applyNumberFormat="1" applyFont="1" applyBorder="1" applyAlignment="1" applyProtection="1">
      <alignment horizontal="center"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7" applyAlignment="1">
      <alignment wrapText="1"/>
    </xf>
    <xf numFmtId="0" fontId="0" fillId="0" borderId="0" xfId="0" applyAlignment="1">
      <alignment wrapText="1"/>
    </xf>
    <xf numFmtId="169" fontId="3" fillId="0" borderId="1" xfId="7" applyNumberFormat="1" applyBorder="1" applyAlignment="1">
      <alignment horizontal="center"/>
    </xf>
    <xf numFmtId="169" fontId="3" fillId="0" borderId="1" xfId="7" applyNumberFormat="1" applyBorder="1"/>
    <xf numFmtId="169" fontId="15" fillId="0" borderId="1" xfId="1" applyNumberFormat="1" applyFont="1" applyBorder="1" applyAlignment="1" applyProtection="1">
      <alignment horizontal="center" vertical="center" wrapText="1"/>
    </xf>
    <xf numFmtId="4" fontId="16" fillId="0" borderId="0" xfId="11" applyNumberFormat="1" applyFont="1" applyFill="1"/>
    <xf numFmtId="166" fontId="16" fillId="0" borderId="0" xfId="1" applyNumberFormat="1" applyFont="1" applyBorder="1" applyAlignment="1" applyProtection="1"/>
    <xf numFmtId="0" fontId="21" fillId="0" borderId="0" xfId="7" applyFont="1"/>
    <xf numFmtId="0" fontId="21" fillId="0" borderId="0" xfId="0" applyFont="1"/>
    <xf numFmtId="0" fontId="5" fillId="0" borderId="0" xfId="11" applyFont="1" applyBorder="1"/>
    <xf numFmtId="167" fontId="5" fillId="0" borderId="0" xfId="11" applyNumberFormat="1" applyFont="1" applyBorder="1"/>
    <xf numFmtId="170" fontId="5" fillId="0" borderId="0" xfId="11" applyNumberFormat="1" applyFont="1" applyBorder="1"/>
    <xf numFmtId="166" fontId="5" fillId="0" borderId="0" xfId="11" applyNumberFormat="1" applyFont="1" applyBorder="1"/>
    <xf numFmtId="0" fontId="3" fillId="0" borderId="0" xfId="7" applyBorder="1"/>
    <xf numFmtId="166" fontId="3" fillId="0" borderId="0" xfId="7" applyNumberFormat="1" applyBorder="1"/>
    <xf numFmtId="0" fontId="0" fillId="0" borderId="0" xfId="0" applyBorder="1"/>
    <xf numFmtId="4" fontId="3" fillId="0" borderId="0" xfId="7" applyNumberFormat="1" applyBorder="1"/>
    <xf numFmtId="175" fontId="5" fillId="0" borderId="0" xfId="11" applyNumberFormat="1" applyFont="1"/>
    <xf numFmtId="0" fontId="9" fillId="0" borderId="1" xfId="10" applyFont="1" applyFill="1" applyBorder="1" applyAlignment="1">
      <alignment horizontal="center" vertical="center" wrapText="1"/>
    </xf>
    <xf numFmtId="167" fontId="5" fillId="0" borderId="0" xfId="11" applyNumberFormat="1" applyFont="1" applyFill="1" applyBorder="1"/>
    <xf numFmtId="0" fontId="16" fillId="0" borderId="0" xfId="11" applyFont="1" applyFill="1"/>
    <xf numFmtId="0" fontId="3" fillId="0" borderId="1" xfId="7" applyBorder="1" applyAlignment="1">
      <alignment horizont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0" fontId="11" fillId="0" borderId="0" xfId="8" applyFont="1" applyBorder="1" applyAlignment="1">
      <alignment horizontal="center" vertical="center" wrapText="1"/>
    </xf>
    <xf numFmtId="166" fontId="9" fillId="0" borderId="0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170" fontId="15" fillId="0" borderId="0" xfId="60" applyNumberFormat="1" applyFont="1" applyBorder="1" applyAlignment="1" applyProtection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8" fillId="0" borderId="1" xfId="11" applyFont="1" applyBorder="1" applyAlignment="1">
      <alignment horizontal="center" vertical="center" wrapText="1"/>
    </xf>
    <xf numFmtId="166" fontId="12" fillId="0" borderId="1" xfId="82" applyNumberFormat="1" applyFont="1" applyFill="1" applyBorder="1" applyAlignment="1" applyProtection="1">
      <alignment vertical="center" wrapText="1"/>
    </xf>
    <xf numFmtId="166" fontId="9" fillId="0" borderId="1" xfId="82" applyNumberFormat="1" applyFont="1" applyFill="1" applyBorder="1" applyAlignment="1" applyProtection="1">
      <alignment vertical="center" wrapText="1"/>
    </xf>
    <xf numFmtId="166" fontId="11" fillId="0" borderId="1" xfId="82" applyNumberFormat="1" applyFont="1" applyFill="1" applyBorder="1" applyAlignment="1" applyProtection="1">
      <alignment vertical="center" wrapText="1"/>
    </xf>
    <xf numFmtId="176" fontId="9" fillId="0" borderId="1" xfId="82" applyNumberFormat="1" applyFont="1" applyFill="1" applyBorder="1" applyAlignment="1" applyProtection="1">
      <alignment vertical="center" wrapText="1"/>
    </xf>
    <xf numFmtId="166" fontId="7" fillId="0" borderId="1" xfId="82" applyNumberFormat="1" applyFont="1" applyFill="1" applyBorder="1" applyAlignment="1" applyProtection="1">
      <alignment horizontal="center" vertical="center" wrapText="1"/>
    </xf>
    <xf numFmtId="176" fontId="11" fillId="0" borderId="1" xfId="82" applyNumberFormat="1" applyFont="1" applyFill="1" applyBorder="1" applyAlignment="1" applyProtection="1">
      <alignment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164" fontId="11" fillId="0" borderId="1" xfId="82" applyNumberFormat="1" applyFont="1" applyFill="1" applyBorder="1" applyAlignment="1" applyProtection="1">
      <alignment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164" fontId="8" fillId="0" borderId="1" xfId="82" applyFont="1" applyFill="1" applyBorder="1" applyAlignment="1" applyProtection="1">
      <alignment horizontal="center" vertical="center" wrapText="1"/>
    </xf>
    <xf numFmtId="9" fontId="8" fillId="0" borderId="1" xfId="69" applyNumberFormat="1" applyFont="1" applyFill="1" applyBorder="1" applyAlignment="1" applyProtection="1">
      <alignment vertical="center" wrapText="1"/>
    </xf>
    <xf numFmtId="3" fontId="24" fillId="0" borderId="11" xfId="7" applyNumberFormat="1" applyFont="1" applyFill="1" applyBorder="1" applyAlignment="1">
      <alignment horizontal="center"/>
    </xf>
    <xf numFmtId="3" fontId="24" fillId="0" borderId="4" xfId="7" applyNumberFormat="1" applyFont="1" applyFill="1" applyBorder="1" applyAlignment="1">
      <alignment horizontal="center"/>
    </xf>
    <xf numFmtId="166" fontId="12" fillId="0" borderId="1" xfId="82" applyNumberFormat="1" applyFont="1" applyFill="1" applyBorder="1" applyAlignment="1" applyProtection="1">
      <alignment horizontal="center" vertical="center" wrapText="1"/>
    </xf>
    <xf numFmtId="3" fontId="24" fillId="0" borderId="9" xfId="7" applyNumberFormat="1" applyFont="1" applyFill="1" applyBorder="1" applyAlignment="1">
      <alignment horizontal="center"/>
    </xf>
    <xf numFmtId="167" fontId="10" fillId="0" borderId="1" xfId="63" applyNumberFormat="1" applyFont="1" applyFill="1" applyBorder="1" applyAlignment="1" applyProtection="1">
      <alignment vertical="center" wrapText="1"/>
    </xf>
    <xf numFmtId="176" fontId="12" fillId="0" borderId="1" xfId="82" applyNumberFormat="1" applyFont="1" applyFill="1" applyBorder="1" applyAlignment="1" applyProtection="1">
      <alignment vertical="center" wrapText="1"/>
    </xf>
    <xf numFmtId="0" fontId="9" fillId="0" borderId="0" xfId="10" applyFont="1" applyFill="1"/>
    <xf numFmtId="1" fontId="7" fillId="0" borderId="0" xfId="0" applyNumberFormat="1" applyFont="1" applyFill="1" applyAlignment="1">
      <alignment horizontal="right" vertical="top"/>
    </xf>
    <xf numFmtId="0" fontId="9" fillId="0" borderId="0" xfId="0" applyFont="1" applyFill="1"/>
    <xf numFmtId="0" fontId="14" fillId="0" borderId="0" xfId="10" applyFont="1" applyFill="1"/>
    <xf numFmtId="0" fontId="27" fillId="0" borderId="0" xfId="10" applyFont="1" applyFill="1" applyBorder="1" applyAlignment="1">
      <alignment vertical="center" wrapText="1"/>
    </xf>
    <xf numFmtId="0" fontId="28" fillId="0" borderId="0" xfId="10" applyFont="1" applyFill="1" applyBorder="1" applyAlignment="1">
      <alignment horizontal="center" vertical="center" wrapText="1"/>
    </xf>
    <xf numFmtId="0" fontId="9" fillId="0" borderId="0" xfId="10" applyFont="1" applyFill="1" applyBorder="1"/>
    <xf numFmtId="0" fontId="9" fillId="0" borderId="0" xfId="7" applyFont="1" applyFill="1"/>
    <xf numFmtId="0" fontId="8" fillId="0" borderId="0" xfId="10" applyFont="1" applyFill="1"/>
    <xf numFmtId="177" fontId="14" fillId="0" borderId="1" xfId="11" applyNumberFormat="1" applyFont="1" applyFill="1" applyBorder="1"/>
    <xf numFmtId="177" fontId="29" fillId="0" borderId="1" xfId="11" applyNumberFormat="1" applyFont="1" applyFill="1" applyBorder="1"/>
    <xf numFmtId="0" fontId="29" fillId="0" borderId="0" xfId="10" applyFont="1" applyFill="1" applyAlignment="1"/>
    <xf numFmtId="169" fontId="14" fillId="0" borderId="0" xfId="10" applyNumberFormat="1" applyFont="1" applyFill="1"/>
    <xf numFmtId="0" fontId="11" fillId="0" borderId="0" xfId="10" applyFont="1" applyFill="1" applyAlignment="1"/>
    <xf numFmtId="3" fontId="9" fillId="0" borderId="0" xfId="10" applyNumberFormat="1" applyFont="1" applyFill="1"/>
    <xf numFmtId="166" fontId="9" fillId="0" borderId="0" xfId="10" applyNumberFormat="1" applyFont="1" applyFill="1"/>
    <xf numFmtId="169" fontId="9" fillId="0" borderId="0" xfId="10" applyNumberFormat="1" applyFont="1" applyFill="1"/>
    <xf numFmtId="0" fontId="27" fillId="0" borderId="0" xfId="1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66" fontId="8" fillId="0" borderId="1" xfId="82" applyNumberFormat="1" applyFont="1" applyFill="1" applyBorder="1" applyAlignment="1" applyProtection="1">
      <alignment horizontal="center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8" fillId="0" borderId="8" xfId="11" applyFont="1" applyFill="1" applyBorder="1" applyAlignment="1">
      <alignment horizontal="center" vertical="center" wrapText="1"/>
    </xf>
    <xf numFmtId="0" fontId="8" fillId="0" borderId="9" xfId="11" applyFont="1" applyFill="1" applyBorder="1" applyAlignment="1">
      <alignment horizontal="center" vertical="center" wrapText="1"/>
    </xf>
    <xf numFmtId="0" fontId="8" fillId="0" borderId="12" xfId="1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0" fontId="8" fillId="0" borderId="13" xfId="11" applyFont="1" applyFill="1" applyBorder="1" applyAlignment="1">
      <alignment horizontal="center" vertical="center" wrapText="1"/>
    </xf>
    <xf numFmtId="0" fontId="8" fillId="0" borderId="10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11" xfId="11" applyFont="1" applyFill="1" applyBorder="1" applyAlignment="1">
      <alignment horizontal="center" vertical="center" wrapText="1"/>
    </xf>
    <xf numFmtId="0" fontId="8" fillId="0" borderId="6" xfId="10" applyFont="1" applyFill="1" applyBorder="1" applyAlignment="1">
      <alignment horizontal="center" vertical="center" wrapText="1"/>
    </xf>
    <xf numFmtId="0" fontId="8" fillId="0" borderId="14" xfId="10" applyFont="1" applyFill="1" applyBorder="1" applyAlignment="1">
      <alignment horizontal="center" vertical="center" wrapText="1"/>
    </xf>
    <xf numFmtId="0" fontId="8" fillId="0" borderId="11" xfId="10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0" fillId="0" borderId="5" xfId="10" applyFont="1" applyFill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2" fillId="0" borderId="5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2" fillId="0" borderId="4" xfId="7" applyFont="1" applyFill="1" applyBorder="1" applyAlignment="1">
      <alignment horizontal="center" vertical="center" wrapText="1"/>
    </xf>
    <xf numFmtId="0" fontId="29" fillId="0" borderId="7" xfId="11" applyFont="1" applyFill="1" applyBorder="1" applyAlignment="1">
      <alignment horizontal="center" vertical="center"/>
    </xf>
    <xf numFmtId="0" fontId="29" fillId="0" borderId="8" xfId="11" applyFont="1" applyFill="1" applyBorder="1" applyAlignment="1">
      <alignment horizontal="center" vertical="center"/>
    </xf>
    <xf numFmtId="0" fontId="29" fillId="0" borderId="9" xfId="11" applyFont="1" applyFill="1" applyBorder="1" applyAlignment="1">
      <alignment horizontal="center" vertical="center"/>
    </xf>
    <xf numFmtId="0" fontId="29" fillId="0" borderId="10" xfId="11" applyFont="1" applyFill="1" applyBorder="1" applyAlignment="1">
      <alignment horizontal="center" vertical="center"/>
    </xf>
    <xf numFmtId="0" fontId="29" fillId="0" borderId="2" xfId="11" applyFont="1" applyFill="1" applyBorder="1" applyAlignment="1">
      <alignment horizontal="center" vertical="center"/>
    </xf>
    <xf numFmtId="0" fontId="29" fillId="0" borderId="11" xfId="11" applyFont="1" applyFill="1" applyBorder="1" applyAlignment="1">
      <alignment horizontal="center" vertical="center"/>
    </xf>
    <xf numFmtId="0" fontId="17" fillId="0" borderId="5" xfId="7" applyFont="1" applyFill="1" applyBorder="1" applyAlignment="1">
      <alignment horizontal="center" vertical="center" wrapText="1"/>
    </xf>
    <xf numFmtId="0" fontId="3" fillId="0" borderId="5" xfId="7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2" fillId="0" borderId="5" xfId="1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3" fillId="0" borderId="0" xfId="11" applyFont="1" applyBorder="1" applyAlignment="1">
      <alignment horizontal="center" vertical="center" wrapText="1"/>
    </xf>
    <xf numFmtId="0" fontId="8" fillId="0" borderId="7" xfId="1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9" fillId="0" borderId="5" xfId="1" applyNumberFormat="1" applyFont="1" applyBorder="1" applyAlignment="1" applyProtection="1">
      <alignment horizontal="center" vertical="center" wrapText="1"/>
    </xf>
  </cellXfs>
  <cellStyles count="109">
    <cellStyle name="Обычный" xfId="0" builtinId="0"/>
    <cellStyle name="Обычный 10" xfId="3"/>
    <cellStyle name="Обычный 10 2" xfId="4"/>
    <cellStyle name="Обычный 10 2 2" xfId="5"/>
    <cellStyle name="Обычный 10 3" xfId="6"/>
    <cellStyle name="Обычный 11" xfId="7"/>
    <cellStyle name="Обычный 12" xfId="67"/>
    <cellStyle name="Обычный 13" xfId="8"/>
    <cellStyle name="Обычный 14" xfId="99"/>
    <cellStyle name="Обычный 15" xfId="104"/>
    <cellStyle name="Обычный 2" xfId="9"/>
    <cellStyle name="Обычный 2 2" xfId="10"/>
    <cellStyle name="Обычный 2 2 2" xfId="11"/>
    <cellStyle name="Обычный 2 3" xfId="12"/>
    <cellStyle name="Обычный 2 4" xfId="102"/>
    <cellStyle name="Обычный 2_СВОД%20по%20МО_2015_на%20контр.цифры(1)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5 2" xfId="19"/>
    <cellStyle name="Обычный 6" xfId="20"/>
    <cellStyle name="Обычный 6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3" xfId="27"/>
    <cellStyle name="Обычный 9" xfId="28"/>
    <cellStyle name="Обычный 9 2" xfId="29"/>
    <cellStyle name="Обычный 9 2 2" xfId="30"/>
    <cellStyle name="Обычный 9 3" xfId="31"/>
    <cellStyle name="Пояснение 2" xfId="108"/>
    <cellStyle name="Процентный" xfId="2" builtinId="5"/>
    <cellStyle name="Процентный 2" xfId="32"/>
    <cellStyle name="Процентный 2 2" xfId="33"/>
    <cellStyle name="Процентный 2 2 2" xfId="69"/>
    <cellStyle name="Процентный 2 3" xfId="68"/>
    <cellStyle name="Процентный 2 4" xfId="105"/>
    <cellStyle name="Процентный 3" xfId="34"/>
    <cellStyle name="Процентный 3 2" xfId="35"/>
    <cellStyle name="Процентный 3 2 2" xfId="36"/>
    <cellStyle name="Процентный 3 2 2 2" xfId="72"/>
    <cellStyle name="Процентный 3 2 3" xfId="71"/>
    <cellStyle name="Процентный 3 3" xfId="37"/>
    <cellStyle name="Процентный 3 3 2" xfId="38"/>
    <cellStyle name="Процентный 3 3 2 2" xfId="74"/>
    <cellStyle name="Процентный 3 3 3" xfId="73"/>
    <cellStyle name="Процентный 3 4" xfId="39"/>
    <cellStyle name="Процентный 3 4 2" xfId="40"/>
    <cellStyle name="Процентный 3 4 2 2" xfId="76"/>
    <cellStyle name="Процентный 3 4 3" xfId="75"/>
    <cellStyle name="Процентный 3 5" xfId="41"/>
    <cellStyle name="Процентный 3 5 2" xfId="77"/>
    <cellStyle name="Процентный 3 6" xfId="70"/>
    <cellStyle name="Процентный 4" xfId="42"/>
    <cellStyle name="Процентный 4 2" xfId="43"/>
    <cellStyle name="Процентный 4 2 2" xfId="79"/>
    <cellStyle name="Процентный 4 3" xfId="78"/>
    <cellStyle name="Процентный 5" xfId="64"/>
    <cellStyle name="Процентный 6" xfId="66"/>
    <cellStyle name="Процентный 7" xfId="100"/>
    <cellStyle name="Процентный 8" xfId="106"/>
    <cellStyle name="Финансовый" xfId="1" builtinId="3"/>
    <cellStyle name="Финансовый 10" xfId="101"/>
    <cellStyle name="Финансовый 11" xfId="107"/>
    <cellStyle name="Финансовый 2" xfId="44"/>
    <cellStyle name="Финансовый 2 2" xfId="45"/>
    <cellStyle name="Финансовый 2 2 2" xfId="46"/>
    <cellStyle name="Финансовый 2 2 2 2" xfId="82"/>
    <cellStyle name="Финансовый 2 2 3" xfId="81"/>
    <cellStyle name="Финансовый 2 3" xfId="47"/>
    <cellStyle name="Финансовый 2 3 2" xfId="83"/>
    <cellStyle name="Финансовый 2 4" xfId="80"/>
    <cellStyle name="Финансовый 2 5" xfId="103"/>
    <cellStyle name="Финансовый 3" xfId="48"/>
    <cellStyle name="Финансовый 3 2" xfId="49"/>
    <cellStyle name="Финансовый 3 2 2" xfId="85"/>
    <cellStyle name="Финансовый 3 3" xfId="84"/>
    <cellStyle name="Финансовый 4" xfId="50"/>
    <cellStyle name="Финансовый 4 2" xfId="51"/>
    <cellStyle name="Финансовый 4 2 2" xfId="52"/>
    <cellStyle name="Финансовый 4 2 2 2" xfId="88"/>
    <cellStyle name="Финансовый 4 2 3" xfId="87"/>
    <cellStyle name="Финансовый 4 3" xfId="53"/>
    <cellStyle name="Финансовый 4 3 2" xfId="54"/>
    <cellStyle name="Финансовый 4 3 2 2" xfId="90"/>
    <cellStyle name="Финансовый 4 3 3" xfId="89"/>
    <cellStyle name="Финансовый 4 4" xfId="55"/>
    <cellStyle name="Финансовый 4 4 2" xfId="56"/>
    <cellStyle name="Финансовый 4 4 2 2" xfId="92"/>
    <cellStyle name="Финансовый 4 4 3" xfId="91"/>
    <cellStyle name="Финансовый 4 5" xfId="57"/>
    <cellStyle name="Финансовый 4 5 2" xfId="93"/>
    <cellStyle name="Финансовый 4 6" xfId="86"/>
    <cellStyle name="Финансовый 5" xfId="58"/>
    <cellStyle name="Финансовый 5 2" xfId="59"/>
    <cellStyle name="Финансовый 5 2 2" xfId="95"/>
    <cellStyle name="Финансовый 5 3" xfId="94"/>
    <cellStyle name="Финансовый 6" xfId="60"/>
    <cellStyle name="Финансовый 6 2" xfId="96"/>
    <cellStyle name="Финансовый 7" xfId="61"/>
    <cellStyle name="Финансовый 7 2" xfId="62"/>
    <cellStyle name="Финансовый 7 2 2" xfId="98"/>
    <cellStyle name="Финансовый 7 3" xfId="97"/>
    <cellStyle name="Финансовый 8" xfId="63"/>
    <cellStyle name="Финансовый 9" xfId="6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69;&#1054;\&#1058;&#1077;&#1088;&#1077;&#1093;&#1086;&#1074;&#1072;%20&#1070;.&#1042;\&#1055;&#1088;&#1086;&#1077;&#1082;&#1090;&#1099;%20&#1086;&#1090;%20&#1052;&#1056;\&#1057;&#1074;&#1086;&#1076;&#1099;%20&#1087;&#1086;%20&#1052;&#1056;%202023\&#1056;&#1072;&#1089;&#1095;&#1077;&#1090;%20&#1089;&#1091;&#1073;&#1089;&#1080;&#1076;&#1080;&#1080;%20&#1085;&#1072;%20&#1059;&#1052;&#1058;&#1041;%20%20&#1074;%20&#1050;&#1054;%20&#1076;&#1083;&#1103;%20&#1040;&#1062;&#1050;%20&#1080;%20&#1087;&#1088;&#1080;&#1083;&#1086;&#1078;&#1077;&#1085;&#1080;&#1081;%20&#1087;&#1088;&#1086;&#1074;&#1077;&#1088;&#1077;&#1085;%2001.1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 ООУ 900"/>
      <sheetName val="ремонт ДОУ 450"/>
      <sheetName val="Ремонт допобр.180"/>
    </sheetNames>
    <sheetDataSet>
      <sheetData sheetId="0" refreshError="1"/>
      <sheetData sheetId="1" refreshError="1">
        <row r="25">
          <cell r="L25">
            <v>18678400</v>
          </cell>
          <cell r="O25">
            <v>18543200</v>
          </cell>
          <cell r="R25">
            <v>18540000</v>
          </cell>
        </row>
      </sheetData>
      <sheetData sheetId="2" refreshError="1">
        <row r="25">
          <cell r="I25">
            <v>14962400</v>
          </cell>
          <cell r="L25">
            <v>14859400</v>
          </cell>
          <cell r="O25">
            <v>14863200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R41"/>
  <sheetViews>
    <sheetView tabSelected="1" zoomScale="85" zoomScaleNormal="85" zoomScaleSheetLayoutView="70" zoomScalePageLayoutView="70" workbookViewId="0">
      <pane xSplit="2" ySplit="8" topLeftCell="C9" activePane="bottomRight" state="frozen"/>
      <selection pane="topRight" activeCell="F1" sqref="F1"/>
      <selection pane="bottomLeft" activeCell="A7" sqref="A7"/>
      <selection pane="bottomRight" activeCell="C3" sqref="C3:R3"/>
    </sheetView>
  </sheetViews>
  <sheetFormatPr defaultColWidth="8.85546875" defaultRowHeight="15.75" x14ac:dyDescent="0.25"/>
  <cols>
    <col min="1" max="1" width="5" style="100" customWidth="1"/>
    <col min="2" max="2" width="16.42578125" style="100" customWidth="1"/>
    <col min="3" max="4" width="9.5703125" style="100" customWidth="1"/>
    <col min="5" max="5" width="10.42578125" style="100" customWidth="1"/>
    <col min="6" max="6" width="10.85546875" style="100" customWidth="1"/>
    <col min="7" max="7" width="11.85546875" style="100" customWidth="1"/>
    <col min="8" max="8" width="13.5703125" style="100" customWidth="1"/>
    <col min="9" max="9" width="13.28515625" style="100" customWidth="1"/>
    <col min="10" max="10" width="13.140625" style="100" customWidth="1"/>
    <col min="11" max="12" width="14.140625" style="100" customWidth="1"/>
    <col min="13" max="13" width="14" style="100" customWidth="1"/>
    <col min="14" max="14" width="12.7109375" style="100" customWidth="1"/>
    <col min="15" max="15" width="15.28515625" style="100" customWidth="1"/>
    <col min="16" max="16" width="7.5703125" style="100" customWidth="1"/>
    <col min="17" max="17" width="13.140625" style="100" customWidth="1"/>
    <col min="18" max="18" width="11.85546875" style="100" customWidth="1"/>
    <col min="19" max="19" width="14.140625" style="100" customWidth="1"/>
    <col min="20" max="20" width="10.5703125" style="100" customWidth="1"/>
    <col min="21" max="21" width="14.85546875" style="100" customWidth="1"/>
    <col min="22" max="22" width="12" style="100" customWidth="1"/>
    <col min="23" max="23" width="13.28515625" style="100" customWidth="1"/>
    <col min="24" max="24" width="9.140625" style="100" customWidth="1"/>
    <col min="25" max="25" width="14.7109375" style="100" customWidth="1"/>
    <col min="26" max="26" width="15" style="100" customWidth="1"/>
    <col min="27" max="27" width="17.7109375" style="100" customWidth="1"/>
    <col min="28" max="28" width="19.140625" style="100" customWidth="1"/>
    <col min="29" max="29" width="18.140625" style="100" customWidth="1"/>
    <col min="30" max="30" width="19.140625" style="100" customWidth="1"/>
    <col min="31" max="31" width="10.85546875" style="103" customWidth="1"/>
    <col min="32" max="32" width="15.140625" style="103" hidden="1" customWidth="1"/>
    <col min="33" max="33" width="12.7109375" style="100" hidden="1" customWidth="1"/>
    <col min="34" max="34" width="15.42578125" style="100" hidden="1" customWidth="1"/>
    <col min="35" max="951" width="9.140625" style="100" customWidth="1"/>
    <col min="952" max="16384" width="8.85546875" style="107"/>
  </cols>
  <sheetData>
    <row r="1" spans="1:954" s="102" customForma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 t="s">
        <v>51</v>
      </c>
      <c r="S1" s="100"/>
      <c r="U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3"/>
      <c r="AI1" s="103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  <c r="IW1" s="100"/>
      <c r="IX1" s="100"/>
      <c r="IY1" s="100"/>
      <c r="IZ1" s="100"/>
      <c r="JA1" s="100"/>
      <c r="JB1" s="100"/>
      <c r="JC1" s="100"/>
      <c r="JD1" s="100"/>
      <c r="JE1" s="100"/>
      <c r="JF1" s="100"/>
      <c r="JG1" s="100"/>
      <c r="JH1" s="100"/>
      <c r="JI1" s="100"/>
      <c r="JJ1" s="100"/>
      <c r="JK1" s="100"/>
      <c r="JL1" s="100"/>
      <c r="JM1" s="100"/>
      <c r="JN1" s="100"/>
      <c r="JO1" s="100"/>
      <c r="JP1" s="100"/>
      <c r="JQ1" s="100"/>
      <c r="JR1" s="100"/>
      <c r="JS1" s="100"/>
      <c r="JT1" s="100"/>
      <c r="JU1" s="100"/>
      <c r="JV1" s="100"/>
      <c r="JW1" s="100"/>
      <c r="JX1" s="100"/>
      <c r="JY1" s="100"/>
      <c r="JZ1" s="100"/>
      <c r="KA1" s="100"/>
      <c r="KB1" s="100"/>
      <c r="KC1" s="100"/>
      <c r="KD1" s="100"/>
      <c r="KE1" s="100"/>
      <c r="KF1" s="100"/>
      <c r="KG1" s="100"/>
      <c r="KH1" s="100"/>
      <c r="KI1" s="100"/>
      <c r="KJ1" s="100"/>
      <c r="KK1" s="100"/>
      <c r="KL1" s="100"/>
      <c r="KM1" s="100"/>
      <c r="KN1" s="100"/>
      <c r="KO1" s="100"/>
      <c r="KP1" s="100"/>
      <c r="KQ1" s="100"/>
      <c r="KR1" s="100"/>
      <c r="KS1" s="100"/>
      <c r="KT1" s="100"/>
      <c r="KU1" s="100"/>
      <c r="KV1" s="100"/>
      <c r="KW1" s="100"/>
      <c r="KX1" s="100"/>
      <c r="KY1" s="100"/>
      <c r="KZ1" s="100"/>
      <c r="LA1" s="100"/>
      <c r="LB1" s="100"/>
      <c r="LC1" s="100"/>
      <c r="LD1" s="100"/>
      <c r="LE1" s="100"/>
      <c r="LF1" s="100"/>
      <c r="LG1" s="100"/>
      <c r="LH1" s="100"/>
      <c r="LI1" s="100"/>
      <c r="LJ1" s="100"/>
      <c r="LK1" s="100"/>
      <c r="LL1" s="100"/>
      <c r="LM1" s="100"/>
      <c r="LN1" s="100"/>
      <c r="LO1" s="100"/>
      <c r="LP1" s="100"/>
      <c r="LQ1" s="100"/>
      <c r="LR1" s="100"/>
      <c r="LS1" s="100"/>
      <c r="LT1" s="100"/>
      <c r="LU1" s="100"/>
      <c r="LV1" s="100"/>
      <c r="LW1" s="100"/>
      <c r="LX1" s="100"/>
      <c r="LY1" s="100"/>
      <c r="LZ1" s="100"/>
      <c r="MA1" s="100"/>
      <c r="MB1" s="100"/>
      <c r="MC1" s="100"/>
      <c r="MD1" s="100"/>
      <c r="ME1" s="100"/>
      <c r="MF1" s="100"/>
      <c r="MG1" s="100"/>
      <c r="MH1" s="100"/>
      <c r="MI1" s="100"/>
      <c r="MJ1" s="100"/>
      <c r="MK1" s="100"/>
      <c r="ML1" s="100"/>
      <c r="MM1" s="100"/>
      <c r="MN1" s="100"/>
      <c r="MO1" s="100"/>
      <c r="MP1" s="100"/>
      <c r="MQ1" s="100"/>
      <c r="MR1" s="100"/>
      <c r="MS1" s="100"/>
      <c r="MT1" s="100"/>
      <c r="MU1" s="100"/>
      <c r="MV1" s="100"/>
      <c r="MW1" s="100"/>
      <c r="MX1" s="100"/>
      <c r="MY1" s="100"/>
      <c r="MZ1" s="100"/>
      <c r="NA1" s="100"/>
      <c r="NB1" s="100"/>
      <c r="NC1" s="100"/>
      <c r="ND1" s="100"/>
      <c r="NE1" s="100"/>
      <c r="NF1" s="100"/>
      <c r="NG1" s="100"/>
      <c r="NH1" s="100"/>
      <c r="NI1" s="100"/>
      <c r="NJ1" s="100"/>
      <c r="NK1" s="100"/>
      <c r="NL1" s="100"/>
      <c r="NM1" s="100"/>
      <c r="NN1" s="100"/>
      <c r="NO1" s="100"/>
      <c r="NP1" s="100"/>
      <c r="NQ1" s="100"/>
      <c r="NR1" s="100"/>
      <c r="NS1" s="100"/>
      <c r="NT1" s="100"/>
      <c r="NU1" s="100"/>
      <c r="NV1" s="100"/>
      <c r="NW1" s="100"/>
      <c r="NX1" s="100"/>
      <c r="NY1" s="100"/>
      <c r="NZ1" s="100"/>
      <c r="OA1" s="100"/>
      <c r="OB1" s="100"/>
      <c r="OC1" s="100"/>
      <c r="OD1" s="100"/>
      <c r="OE1" s="100"/>
      <c r="OF1" s="100"/>
      <c r="OG1" s="100"/>
      <c r="OH1" s="100"/>
      <c r="OI1" s="100"/>
      <c r="OJ1" s="100"/>
      <c r="OK1" s="100"/>
      <c r="OL1" s="100"/>
      <c r="OM1" s="100"/>
      <c r="ON1" s="100"/>
      <c r="OO1" s="100"/>
      <c r="OP1" s="100"/>
      <c r="OQ1" s="100"/>
      <c r="OR1" s="100"/>
      <c r="OS1" s="100"/>
      <c r="OT1" s="100"/>
      <c r="OU1" s="100"/>
      <c r="OV1" s="100"/>
      <c r="OW1" s="100"/>
      <c r="OX1" s="100"/>
      <c r="OY1" s="100"/>
      <c r="OZ1" s="100"/>
      <c r="PA1" s="100"/>
      <c r="PB1" s="100"/>
      <c r="PC1" s="100"/>
      <c r="PD1" s="100"/>
      <c r="PE1" s="100"/>
      <c r="PF1" s="100"/>
      <c r="PG1" s="100"/>
      <c r="PH1" s="100"/>
      <c r="PI1" s="100"/>
      <c r="PJ1" s="100"/>
      <c r="PK1" s="100"/>
      <c r="PL1" s="100"/>
      <c r="PM1" s="100"/>
      <c r="PN1" s="100"/>
      <c r="PO1" s="100"/>
      <c r="PP1" s="100"/>
      <c r="PQ1" s="100"/>
      <c r="PR1" s="100"/>
      <c r="PS1" s="100"/>
      <c r="PT1" s="100"/>
      <c r="PU1" s="100"/>
      <c r="PV1" s="100"/>
      <c r="PW1" s="100"/>
      <c r="PX1" s="100"/>
      <c r="PY1" s="100"/>
      <c r="PZ1" s="100"/>
      <c r="QA1" s="100"/>
      <c r="QB1" s="100"/>
      <c r="QC1" s="100"/>
      <c r="QD1" s="100"/>
      <c r="QE1" s="100"/>
      <c r="QF1" s="100"/>
      <c r="QG1" s="100"/>
      <c r="QH1" s="100"/>
      <c r="QI1" s="100"/>
      <c r="QJ1" s="100"/>
      <c r="QK1" s="100"/>
      <c r="QL1" s="100"/>
      <c r="QM1" s="100"/>
      <c r="QN1" s="100"/>
      <c r="QO1" s="100"/>
      <c r="QP1" s="100"/>
      <c r="QQ1" s="100"/>
      <c r="QR1" s="100"/>
      <c r="QS1" s="100"/>
      <c r="QT1" s="100"/>
      <c r="QU1" s="100"/>
      <c r="QV1" s="100"/>
      <c r="QW1" s="100"/>
      <c r="QX1" s="100"/>
      <c r="QY1" s="100"/>
      <c r="QZ1" s="100"/>
      <c r="RA1" s="100"/>
      <c r="RB1" s="100"/>
      <c r="RC1" s="100"/>
      <c r="RD1" s="100"/>
      <c r="RE1" s="100"/>
      <c r="RF1" s="100"/>
      <c r="RG1" s="100"/>
      <c r="RH1" s="100"/>
      <c r="RI1" s="100"/>
      <c r="RJ1" s="100"/>
      <c r="RK1" s="100"/>
      <c r="RL1" s="100"/>
      <c r="RM1" s="100"/>
      <c r="RN1" s="100"/>
      <c r="RO1" s="100"/>
      <c r="RP1" s="100"/>
      <c r="RQ1" s="100"/>
      <c r="RR1" s="100"/>
      <c r="RS1" s="100"/>
      <c r="RT1" s="100"/>
      <c r="RU1" s="100"/>
      <c r="RV1" s="100"/>
      <c r="RW1" s="100"/>
      <c r="RX1" s="100"/>
      <c r="RY1" s="100"/>
      <c r="RZ1" s="100"/>
      <c r="SA1" s="100"/>
      <c r="SB1" s="100"/>
      <c r="SC1" s="100"/>
      <c r="SD1" s="100"/>
      <c r="SE1" s="100"/>
      <c r="SF1" s="100"/>
      <c r="SG1" s="100"/>
      <c r="SH1" s="100"/>
      <c r="SI1" s="100"/>
      <c r="SJ1" s="100"/>
      <c r="SK1" s="100"/>
      <c r="SL1" s="100"/>
      <c r="SM1" s="100"/>
      <c r="SN1" s="100"/>
      <c r="SO1" s="100"/>
      <c r="SP1" s="100"/>
      <c r="SQ1" s="100"/>
      <c r="SR1" s="100"/>
      <c r="SS1" s="100"/>
      <c r="ST1" s="100"/>
      <c r="SU1" s="100"/>
      <c r="SV1" s="100"/>
      <c r="SW1" s="100"/>
      <c r="SX1" s="100"/>
      <c r="SY1" s="100"/>
      <c r="SZ1" s="100"/>
      <c r="TA1" s="100"/>
      <c r="TB1" s="100"/>
      <c r="TC1" s="100"/>
      <c r="TD1" s="100"/>
      <c r="TE1" s="100"/>
      <c r="TF1" s="100"/>
      <c r="TG1" s="100"/>
      <c r="TH1" s="100"/>
      <c r="TI1" s="100"/>
      <c r="TJ1" s="100"/>
      <c r="TK1" s="100"/>
      <c r="TL1" s="100"/>
      <c r="TM1" s="100"/>
      <c r="TN1" s="100"/>
      <c r="TO1" s="100"/>
      <c r="TP1" s="100"/>
      <c r="TQ1" s="100"/>
      <c r="TR1" s="100"/>
      <c r="TS1" s="100"/>
      <c r="TT1" s="100"/>
      <c r="TU1" s="100"/>
      <c r="TV1" s="100"/>
      <c r="TW1" s="100"/>
      <c r="TX1" s="100"/>
      <c r="TY1" s="100"/>
      <c r="TZ1" s="100"/>
      <c r="UA1" s="100"/>
      <c r="UB1" s="100"/>
      <c r="UC1" s="100"/>
      <c r="UD1" s="100"/>
      <c r="UE1" s="100"/>
      <c r="UF1" s="100"/>
      <c r="UG1" s="100"/>
      <c r="UH1" s="100"/>
      <c r="UI1" s="100"/>
      <c r="UJ1" s="100"/>
      <c r="UK1" s="100"/>
      <c r="UL1" s="100"/>
      <c r="UM1" s="100"/>
      <c r="UN1" s="100"/>
      <c r="UO1" s="100"/>
      <c r="UP1" s="100"/>
      <c r="UQ1" s="100"/>
      <c r="UR1" s="100"/>
      <c r="US1" s="100"/>
      <c r="UT1" s="100"/>
      <c r="UU1" s="100"/>
      <c r="UV1" s="100"/>
      <c r="UW1" s="100"/>
      <c r="UX1" s="100"/>
      <c r="UY1" s="100"/>
      <c r="UZ1" s="100"/>
      <c r="VA1" s="100"/>
      <c r="VB1" s="100"/>
      <c r="VC1" s="100"/>
      <c r="VD1" s="100"/>
      <c r="VE1" s="100"/>
      <c r="VF1" s="100"/>
      <c r="VG1" s="100"/>
      <c r="VH1" s="100"/>
      <c r="VI1" s="100"/>
      <c r="VJ1" s="100"/>
      <c r="VK1" s="100"/>
      <c r="VL1" s="100"/>
      <c r="VM1" s="100"/>
      <c r="VN1" s="100"/>
      <c r="VO1" s="100"/>
      <c r="VP1" s="100"/>
      <c r="VQ1" s="100"/>
      <c r="VR1" s="100"/>
      <c r="VS1" s="100"/>
      <c r="VT1" s="100"/>
      <c r="VU1" s="100"/>
      <c r="VV1" s="100"/>
      <c r="VW1" s="100"/>
      <c r="VX1" s="100"/>
      <c r="VY1" s="100"/>
      <c r="VZ1" s="100"/>
      <c r="WA1" s="100"/>
      <c r="WB1" s="100"/>
      <c r="WC1" s="100"/>
      <c r="WD1" s="100"/>
      <c r="WE1" s="100"/>
      <c r="WF1" s="100"/>
      <c r="WG1" s="100"/>
      <c r="WH1" s="100"/>
      <c r="WI1" s="100"/>
      <c r="WJ1" s="100"/>
      <c r="WK1" s="100"/>
      <c r="WL1" s="100"/>
      <c r="WM1" s="100"/>
      <c r="WN1" s="100"/>
      <c r="WO1" s="100"/>
      <c r="WP1" s="100"/>
      <c r="WQ1" s="100"/>
      <c r="WR1" s="100"/>
      <c r="WS1" s="100"/>
      <c r="WT1" s="100"/>
      <c r="WU1" s="100"/>
      <c r="WV1" s="100"/>
      <c r="WW1" s="100"/>
      <c r="WX1" s="100"/>
      <c r="WY1" s="100"/>
      <c r="WZ1" s="100"/>
      <c r="XA1" s="100"/>
      <c r="XB1" s="100"/>
      <c r="XC1" s="100"/>
      <c r="XD1" s="100"/>
      <c r="XE1" s="100"/>
      <c r="XF1" s="100"/>
      <c r="XG1" s="100"/>
      <c r="XH1" s="100"/>
      <c r="XI1" s="100"/>
      <c r="XJ1" s="100"/>
      <c r="XK1" s="100"/>
      <c r="XL1" s="100"/>
      <c r="XM1" s="100"/>
      <c r="XN1" s="100"/>
      <c r="XO1" s="100"/>
      <c r="XP1" s="100"/>
      <c r="XQ1" s="100"/>
      <c r="XR1" s="100"/>
      <c r="XS1" s="100"/>
      <c r="XT1" s="100"/>
      <c r="XU1" s="100"/>
      <c r="XV1" s="100"/>
      <c r="XW1" s="100"/>
      <c r="XX1" s="100"/>
      <c r="XY1" s="100"/>
      <c r="XZ1" s="100"/>
      <c r="YA1" s="100"/>
      <c r="YB1" s="100"/>
      <c r="YC1" s="100"/>
      <c r="YD1" s="100"/>
      <c r="YE1" s="100"/>
      <c r="YF1" s="100"/>
      <c r="YG1" s="100"/>
      <c r="YH1" s="100"/>
      <c r="YI1" s="100"/>
      <c r="YJ1" s="100"/>
      <c r="YK1" s="100"/>
      <c r="YL1" s="100"/>
      <c r="YM1" s="100"/>
      <c r="YN1" s="100"/>
      <c r="YO1" s="100"/>
      <c r="YP1" s="100"/>
      <c r="YQ1" s="100"/>
      <c r="YR1" s="100"/>
      <c r="YS1" s="100"/>
      <c r="YT1" s="100"/>
      <c r="YU1" s="100"/>
      <c r="YV1" s="100"/>
      <c r="YW1" s="100"/>
      <c r="YX1" s="100"/>
      <c r="YY1" s="100"/>
      <c r="YZ1" s="100"/>
      <c r="ZA1" s="100"/>
      <c r="ZB1" s="100"/>
      <c r="ZC1" s="100"/>
      <c r="ZD1" s="100"/>
      <c r="ZE1" s="100"/>
      <c r="ZF1" s="100"/>
      <c r="ZG1" s="100"/>
      <c r="ZH1" s="100"/>
      <c r="ZI1" s="100"/>
      <c r="ZJ1" s="100"/>
      <c r="ZK1" s="100"/>
      <c r="ZL1" s="100"/>
      <c r="ZM1" s="100"/>
      <c r="ZN1" s="100"/>
      <c r="ZO1" s="100"/>
      <c r="ZP1" s="100"/>
      <c r="ZQ1" s="100"/>
      <c r="ZR1" s="100"/>
      <c r="ZS1" s="100"/>
      <c r="ZT1" s="100"/>
      <c r="ZU1" s="100"/>
      <c r="ZV1" s="100"/>
      <c r="ZW1" s="100"/>
      <c r="ZX1" s="100"/>
      <c r="ZY1" s="100"/>
      <c r="ZZ1" s="100"/>
      <c r="AAA1" s="100"/>
      <c r="AAB1" s="100"/>
      <c r="AAC1" s="100"/>
      <c r="AAD1" s="100"/>
      <c r="AAE1" s="100"/>
      <c r="AAF1" s="100"/>
      <c r="AAG1" s="100"/>
      <c r="AAH1" s="100"/>
      <c r="AAI1" s="100"/>
      <c r="AAJ1" s="100"/>
      <c r="AAK1" s="100"/>
      <c r="AAL1" s="100"/>
      <c r="AAM1" s="100"/>
      <c r="AAN1" s="100"/>
      <c r="AAO1" s="100"/>
      <c r="AAP1" s="100"/>
      <c r="AAQ1" s="100"/>
      <c r="AAR1" s="100"/>
      <c r="AAS1" s="100"/>
      <c r="AAT1" s="100"/>
      <c r="AAU1" s="100"/>
      <c r="AAV1" s="100"/>
      <c r="AAW1" s="100"/>
      <c r="AAX1" s="100"/>
      <c r="AAY1" s="100"/>
      <c r="AAZ1" s="100"/>
      <c r="ABA1" s="100"/>
      <c r="ABB1" s="100"/>
      <c r="ABC1" s="100"/>
      <c r="ABD1" s="100"/>
      <c r="ABE1" s="100"/>
      <c r="ABF1" s="100"/>
      <c r="ABG1" s="100"/>
      <c r="ABH1" s="100"/>
      <c r="ABI1" s="100"/>
      <c r="ABJ1" s="100"/>
      <c r="ABK1" s="100"/>
      <c r="ABL1" s="100"/>
      <c r="ABM1" s="100"/>
      <c r="ABN1" s="100"/>
      <c r="ABO1" s="100"/>
      <c r="ABP1" s="100"/>
      <c r="ABQ1" s="100"/>
      <c r="ABR1" s="100"/>
      <c r="ABS1" s="100"/>
      <c r="ABT1" s="100"/>
      <c r="ABU1" s="100"/>
      <c r="ABV1" s="100"/>
      <c r="ABW1" s="100"/>
      <c r="ABX1" s="100"/>
      <c r="ABY1" s="100"/>
      <c r="ABZ1" s="100"/>
      <c r="ACA1" s="100"/>
      <c r="ACB1" s="100"/>
      <c r="ACC1" s="100"/>
      <c r="ACD1" s="100"/>
      <c r="ACE1" s="100"/>
      <c r="ACF1" s="100"/>
      <c r="ACG1" s="100"/>
      <c r="ACH1" s="100"/>
      <c r="ACI1" s="100"/>
      <c r="ACJ1" s="100"/>
      <c r="ACK1" s="100"/>
      <c r="ACL1" s="100"/>
      <c r="ACM1" s="100"/>
      <c r="ACN1" s="100"/>
      <c r="ACO1" s="100"/>
      <c r="ACP1" s="100"/>
      <c r="ACQ1" s="100"/>
      <c r="ACR1" s="100"/>
      <c r="ACS1" s="100"/>
      <c r="ACT1" s="100"/>
      <c r="ACU1" s="100"/>
      <c r="ACV1" s="100"/>
      <c r="ACW1" s="100"/>
      <c r="ACX1" s="100"/>
      <c r="ACY1" s="100"/>
      <c r="ACZ1" s="100"/>
      <c r="ADA1" s="100"/>
      <c r="ADB1" s="100"/>
      <c r="ADC1" s="100"/>
      <c r="ADD1" s="100"/>
      <c r="ADE1" s="100"/>
      <c r="ADF1" s="100"/>
      <c r="ADG1" s="100"/>
      <c r="ADH1" s="100"/>
      <c r="ADI1" s="100"/>
      <c r="ADJ1" s="100"/>
      <c r="ADK1" s="100"/>
      <c r="ADL1" s="100"/>
      <c r="ADM1" s="100"/>
      <c r="ADN1" s="100"/>
      <c r="ADO1" s="100"/>
      <c r="ADP1" s="100"/>
      <c r="ADQ1" s="100"/>
      <c r="ADR1" s="100"/>
      <c r="ADS1" s="100"/>
      <c r="ADT1" s="100"/>
      <c r="ADU1" s="100"/>
      <c r="ADV1" s="100"/>
      <c r="ADW1" s="100"/>
      <c r="ADX1" s="100"/>
      <c r="ADY1" s="100"/>
      <c r="ADZ1" s="100"/>
      <c r="AEA1" s="100"/>
      <c r="AEB1" s="100"/>
      <c r="AEC1" s="100"/>
      <c r="AED1" s="100"/>
      <c r="AEE1" s="100"/>
      <c r="AEF1" s="100"/>
      <c r="AEG1" s="100"/>
      <c r="AEH1" s="100"/>
      <c r="AEI1" s="100"/>
      <c r="AEJ1" s="100"/>
      <c r="AEK1" s="100"/>
      <c r="AEL1" s="100"/>
      <c r="AEM1" s="100"/>
      <c r="AEN1" s="100"/>
      <c r="AEO1" s="100"/>
      <c r="AEP1" s="100"/>
      <c r="AEQ1" s="100"/>
      <c r="AER1" s="100"/>
      <c r="AES1" s="100"/>
      <c r="AET1" s="100"/>
      <c r="AEU1" s="100"/>
      <c r="AEV1" s="100"/>
      <c r="AEW1" s="100"/>
      <c r="AEX1" s="100"/>
      <c r="AEY1" s="100"/>
      <c r="AEZ1" s="100"/>
      <c r="AFA1" s="100"/>
      <c r="AFB1" s="100"/>
      <c r="AFC1" s="100"/>
      <c r="AFD1" s="100"/>
      <c r="AFE1" s="100"/>
      <c r="AFF1" s="100"/>
      <c r="AFG1" s="100"/>
      <c r="AFH1" s="100"/>
      <c r="AFI1" s="100"/>
      <c r="AFJ1" s="100"/>
      <c r="AFK1" s="100"/>
      <c r="AFL1" s="100"/>
      <c r="AFM1" s="100"/>
      <c r="AFN1" s="100"/>
      <c r="AFO1" s="100"/>
      <c r="AFP1" s="100"/>
      <c r="AFQ1" s="100"/>
      <c r="AFR1" s="100"/>
      <c r="AFS1" s="100"/>
      <c r="AFT1" s="100"/>
      <c r="AFU1" s="100"/>
      <c r="AFV1" s="100"/>
      <c r="AFW1" s="100"/>
      <c r="AFX1" s="100"/>
      <c r="AFY1" s="100"/>
      <c r="AFZ1" s="100"/>
      <c r="AGA1" s="100"/>
      <c r="AGB1" s="100"/>
      <c r="AGC1" s="100"/>
      <c r="AGD1" s="100"/>
      <c r="AGE1" s="100"/>
      <c r="AGF1" s="100"/>
      <c r="AGG1" s="100"/>
      <c r="AGH1" s="100"/>
      <c r="AGI1" s="100"/>
      <c r="AGJ1" s="100"/>
      <c r="AGK1" s="100"/>
      <c r="AGL1" s="100"/>
      <c r="AGM1" s="100"/>
      <c r="AGN1" s="100"/>
      <c r="AGO1" s="100"/>
      <c r="AGP1" s="100"/>
      <c r="AGQ1" s="100"/>
      <c r="AGR1" s="100"/>
      <c r="AGS1" s="100"/>
      <c r="AGT1" s="100"/>
      <c r="AGU1" s="100"/>
      <c r="AGV1" s="100"/>
      <c r="AGW1" s="100"/>
      <c r="AGX1" s="100"/>
      <c r="AGY1" s="100"/>
      <c r="AGZ1" s="100"/>
      <c r="AHA1" s="100"/>
      <c r="AHB1" s="100"/>
      <c r="AHC1" s="100"/>
      <c r="AHD1" s="100"/>
      <c r="AHE1" s="100"/>
      <c r="AHF1" s="100"/>
      <c r="AHG1" s="100"/>
      <c r="AHH1" s="100"/>
      <c r="AHI1" s="100"/>
      <c r="AHJ1" s="100"/>
      <c r="AHK1" s="100"/>
      <c r="AHL1" s="100"/>
      <c r="AHM1" s="100"/>
      <c r="AHN1" s="100"/>
      <c r="AHO1" s="100"/>
      <c r="AHP1" s="100"/>
      <c r="AHQ1" s="100"/>
      <c r="AHR1" s="100"/>
      <c r="AHS1" s="100"/>
      <c r="AHT1" s="100"/>
      <c r="AHU1" s="100"/>
      <c r="AHV1" s="100"/>
      <c r="AHW1" s="100"/>
      <c r="AHX1" s="100"/>
      <c r="AHY1" s="100"/>
      <c r="AHZ1" s="100"/>
      <c r="AIA1" s="100"/>
      <c r="AIB1" s="100"/>
      <c r="AIC1" s="100"/>
      <c r="AID1" s="100"/>
      <c r="AIE1" s="100"/>
      <c r="AIF1" s="100"/>
      <c r="AIG1" s="100"/>
      <c r="AIH1" s="100"/>
      <c r="AII1" s="100"/>
      <c r="AIJ1" s="100"/>
      <c r="AIK1" s="100"/>
      <c r="AIL1" s="100"/>
      <c r="AIM1" s="100"/>
      <c r="AIN1" s="100"/>
      <c r="AIO1" s="100"/>
      <c r="AIP1" s="100"/>
      <c r="AIQ1" s="100"/>
      <c r="AIR1" s="100"/>
      <c r="AIS1" s="100"/>
      <c r="AIT1" s="100"/>
      <c r="AIU1" s="100"/>
      <c r="AIV1" s="100"/>
      <c r="AIW1" s="100"/>
      <c r="AIX1" s="100"/>
      <c r="AIY1" s="100"/>
      <c r="AIZ1" s="100"/>
      <c r="AJA1" s="100"/>
      <c r="AJB1" s="100"/>
      <c r="AJC1" s="100"/>
      <c r="AJD1" s="100"/>
      <c r="AJE1" s="100"/>
      <c r="AJF1" s="100"/>
      <c r="AJG1" s="100"/>
      <c r="AJH1" s="100"/>
      <c r="AJI1" s="100"/>
      <c r="AJJ1" s="100"/>
      <c r="AJK1" s="100"/>
      <c r="AJL1" s="100"/>
      <c r="AJM1" s="100"/>
      <c r="AJN1" s="100"/>
      <c r="AJO1" s="100"/>
      <c r="AJP1" s="100"/>
      <c r="AJQ1" s="100"/>
      <c r="AJR1" s="100"/>
    </row>
    <row r="2" spans="1:954" s="102" customForma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3"/>
      <c r="AI2" s="103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  <c r="IX2" s="100"/>
      <c r="IY2" s="100"/>
      <c r="IZ2" s="100"/>
      <c r="JA2" s="100"/>
      <c r="JB2" s="100"/>
      <c r="JC2" s="100"/>
      <c r="JD2" s="100"/>
      <c r="JE2" s="100"/>
      <c r="JF2" s="100"/>
      <c r="JG2" s="100"/>
      <c r="JH2" s="100"/>
      <c r="JI2" s="100"/>
      <c r="JJ2" s="100"/>
      <c r="JK2" s="100"/>
      <c r="JL2" s="100"/>
      <c r="JM2" s="100"/>
      <c r="JN2" s="100"/>
      <c r="JO2" s="100"/>
      <c r="JP2" s="100"/>
      <c r="JQ2" s="100"/>
      <c r="JR2" s="100"/>
      <c r="JS2" s="100"/>
      <c r="JT2" s="100"/>
      <c r="JU2" s="100"/>
      <c r="JV2" s="100"/>
      <c r="JW2" s="100"/>
      <c r="JX2" s="100"/>
      <c r="JY2" s="100"/>
      <c r="JZ2" s="100"/>
      <c r="KA2" s="100"/>
      <c r="KB2" s="100"/>
      <c r="KC2" s="100"/>
      <c r="KD2" s="100"/>
      <c r="KE2" s="100"/>
      <c r="KF2" s="100"/>
      <c r="KG2" s="100"/>
      <c r="KH2" s="100"/>
      <c r="KI2" s="100"/>
      <c r="KJ2" s="100"/>
      <c r="KK2" s="100"/>
      <c r="KL2" s="100"/>
      <c r="KM2" s="100"/>
      <c r="KN2" s="100"/>
      <c r="KO2" s="100"/>
      <c r="KP2" s="100"/>
      <c r="KQ2" s="100"/>
      <c r="KR2" s="100"/>
      <c r="KS2" s="100"/>
      <c r="KT2" s="100"/>
      <c r="KU2" s="100"/>
      <c r="KV2" s="100"/>
      <c r="KW2" s="100"/>
      <c r="KX2" s="100"/>
      <c r="KY2" s="100"/>
      <c r="KZ2" s="100"/>
      <c r="LA2" s="100"/>
      <c r="LB2" s="100"/>
      <c r="LC2" s="100"/>
      <c r="LD2" s="100"/>
      <c r="LE2" s="100"/>
      <c r="LF2" s="100"/>
      <c r="LG2" s="100"/>
      <c r="LH2" s="100"/>
      <c r="LI2" s="100"/>
      <c r="LJ2" s="100"/>
      <c r="LK2" s="100"/>
      <c r="LL2" s="100"/>
      <c r="LM2" s="100"/>
      <c r="LN2" s="100"/>
      <c r="LO2" s="100"/>
      <c r="LP2" s="100"/>
      <c r="LQ2" s="100"/>
      <c r="LR2" s="100"/>
      <c r="LS2" s="100"/>
      <c r="LT2" s="100"/>
      <c r="LU2" s="100"/>
      <c r="LV2" s="100"/>
      <c r="LW2" s="100"/>
      <c r="LX2" s="100"/>
      <c r="LY2" s="100"/>
      <c r="LZ2" s="100"/>
      <c r="MA2" s="100"/>
      <c r="MB2" s="100"/>
      <c r="MC2" s="100"/>
      <c r="MD2" s="100"/>
      <c r="ME2" s="100"/>
      <c r="MF2" s="100"/>
      <c r="MG2" s="100"/>
      <c r="MH2" s="100"/>
      <c r="MI2" s="100"/>
      <c r="MJ2" s="100"/>
      <c r="MK2" s="100"/>
      <c r="ML2" s="100"/>
      <c r="MM2" s="100"/>
      <c r="MN2" s="100"/>
      <c r="MO2" s="100"/>
      <c r="MP2" s="100"/>
      <c r="MQ2" s="100"/>
      <c r="MR2" s="100"/>
      <c r="MS2" s="100"/>
      <c r="MT2" s="100"/>
      <c r="MU2" s="100"/>
      <c r="MV2" s="100"/>
      <c r="MW2" s="100"/>
      <c r="MX2" s="100"/>
      <c r="MY2" s="100"/>
      <c r="MZ2" s="100"/>
      <c r="NA2" s="100"/>
      <c r="NB2" s="100"/>
      <c r="NC2" s="100"/>
      <c r="ND2" s="100"/>
      <c r="NE2" s="100"/>
      <c r="NF2" s="100"/>
      <c r="NG2" s="100"/>
      <c r="NH2" s="100"/>
      <c r="NI2" s="100"/>
      <c r="NJ2" s="100"/>
      <c r="NK2" s="100"/>
      <c r="NL2" s="100"/>
      <c r="NM2" s="100"/>
      <c r="NN2" s="100"/>
      <c r="NO2" s="100"/>
      <c r="NP2" s="100"/>
      <c r="NQ2" s="100"/>
      <c r="NR2" s="100"/>
      <c r="NS2" s="100"/>
      <c r="NT2" s="100"/>
      <c r="NU2" s="100"/>
      <c r="NV2" s="100"/>
      <c r="NW2" s="100"/>
      <c r="NX2" s="100"/>
      <c r="NY2" s="100"/>
      <c r="NZ2" s="100"/>
      <c r="OA2" s="100"/>
      <c r="OB2" s="100"/>
      <c r="OC2" s="100"/>
      <c r="OD2" s="100"/>
      <c r="OE2" s="100"/>
      <c r="OF2" s="100"/>
      <c r="OG2" s="100"/>
      <c r="OH2" s="100"/>
      <c r="OI2" s="100"/>
      <c r="OJ2" s="100"/>
      <c r="OK2" s="100"/>
      <c r="OL2" s="100"/>
      <c r="OM2" s="100"/>
      <c r="ON2" s="100"/>
      <c r="OO2" s="100"/>
      <c r="OP2" s="100"/>
      <c r="OQ2" s="100"/>
      <c r="OR2" s="100"/>
      <c r="OS2" s="100"/>
      <c r="OT2" s="100"/>
      <c r="OU2" s="100"/>
      <c r="OV2" s="100"/>
      <c r="OW2" s="100"/>
      <c r="OX2" s="100"/>
      <c r="OY2" s="100"/>
      <c r="OZ2" s="100"/>
      <c r="PA2" s="100"/>
      <c r="PB2" s="100"/>
      <c r="PC2" s="100"/>
      <c r="PD2" s="100"/>
      <c r="PE2" s="100"/>
      <c r="PF2" s="100"/>
      <c r="PG2" s="100"/>
      <c r="PH2" s="100"/>
      <c r="PI2" s="100"/>
      <c r="PJ2" s="100"/>
      <c r="PK2" s="100"/>
      <c r="PL2" s="100"/>
      <c r="PM2" s="100"/>
      <c r="PN2" s="100"/>
      <c r="PO2" s="100"/>
      <c r="PP2" s="100"/>
      <c r="PQ2" s="100"/>
      <c r="PR2" s="100"/>
      <c r="PS2" s="100"/>
      <c r="PT2" s="100"/>
      <c r="PU2" s="100"/>
      <c r="PV2" s="100"/>
      <c r="PW2" s="100"/>
      <c r="PX2" s="100"/>
      <c r="PY2" s="100"/>
      <c r="PZ2" s="100"/>
      <c r="QA2" s="100"/>
      <c r="QB2" s="100"/>
      <c r="QC2" s="100"/>
      <c r="QD2" s="100"/>
      <c r="QE2" s="100"/>
      <c r="QF2" s="100"/>
      <c r="QG2" s="100"/>
      <c r="QH2" s="100"/>
      <c r="QI2" s="100"/>
      <c r="QJ2" s="100"/>
      <c r="QK2" s="100"/>
      <c r="QL2" s="100"/>
      <c r="QM2" s="100"/>
      <c r="QN2" s="100"/>
      <c r="QO2" s="100"/>
      <c r="QP2" s="100"/>
      <c r="QQ2" s="100"/>
      <c r="QR2" s="100"/>
      <c r="QS2" s="100"/>
      <c r="QT2" s="100"/>
      <c r="QU2" s="100"/>
      <c r="QV2" s="100"/>
      <c r="QW2" s="100"/>
      <c r="QX2" s="100"/>
      <c r="QY2" s="100"/>
      <c r="QZ2" s="100"/>
      <c r="RA2" s="100"/>
      <c r="RB2" s="100"/>
      <c r="RC2" s="100"/>
      <c r="RD2" s="100"/>
      <c r="RE2" s="100"/>
      <c r="RF2" s="100"/>
      <c r="RG2" s="100"/>
      <c r="RH2" s="100"/>
      <c r="RI2" s="100"/>
      <c r="RJ2" s="100"/>
      <c r="RK2" s="100"/>
      <c r="RL2" s="100"/>
      <c r="RM2" s="100"/>
      <c r="RN2" s="100"/>
      <c r="RO2" s="100"/>
      <c r="RP2" s="100"/>
      <c r="RQ2" s="100"/>
      <c r="RR2" s="100"/>
      <c r="RS2" s="100"/>
      <c r="RT2" s="100"/>
      <c r="RU2" s="100"/>
      <c r="RV2" s="100"/>
      <c r="RW2" s="100"/>
      <c r="RX2" s="100"/>
      <c r="RY2" s="100"/>
      <c r="RZ2" s="100"/>
      <c r="SA2" s="100"/>
      <c r="SB2" s="100"/>
      <c r="SC2" s="100"/>
      <c r="SD2" s="100"/>
      <c r="SE2" s="100"/>
      <c r="SF2" s="100"/>
      <c r="SG2" s="100"/>
      <c r="SH2" s="100"/>
      <c r="SI2" s="100"/>
      <c r="SJ2" s="100"/>
      <c r="SK2" s="100"/>
      <c r="SL2" s="100"/>
      <c r="SM2" s="100"/>
      <c r="SN2" s="100"/>
      <c r="SO2" s="100"/>
      <c r="SP2" s="100"/>
      <c r="SQ2" s="100"/>
      <c r="SR2" s="100"/>
      <c r="SS2" s="100"/>
      <c r="ST2" s="100"/>
      <c r="SU2" s="100"/>
      <c r="SV2" s="100"/>
      <c r="SW2" s="100"/>
      <c r="SX2" s="100"/>
      <c r="SY2" s="100"/>
      <c r="SZ2" s="100"/>
      <c r="TA2" s="100"/>
      <c r="TB2" s="100"/>
      <c r="TC2" s="100"/>
      <c r="TD2" s="100"/>
      <c r="TE2" s="100"/>
      <c r="TF2" s="100"/>
      <c r="TG2" s="100"/>
      <c r="TH2" s="100"/>
      <c r="TI2" s="100"/>
      <c r="TJ2" s="100"/>
      <c r="TK2" s="100"/>
      <c r="TL2" s="100"/>
      <c r="TM2" s="100"/>
      <c r="TN2" s="100"/>
      <c r="TO2" s="100"/>
      <c r="TP2" s="100"/>
      <c r="TQ2" s="100"/>
      <c r="TR2" s="100"/>
      <c r="TS2" s="100"/>
      <c r="TT2" s="100"/>
      <c r="TU2" s="100"/>
      <c r="TV2" s="100"/>
      <c r="TW2" s="100"/>
      <c r="TX2" s="100"/>
      <c r="TY2" s="100"/>
      <c r="TZ2" s="100"/>
      <c r="UA2" s="100"/>
      <c r="UB2" s="100"/>
      <c r="UC2" s="100"/>
      <c r="UD2" s="100"/>
      <c r="UE2" s="100"/>
      <c r="UF2" s="100"/>
      <c r="UG2" s="100"/>
      <c r="UH2" s="100"/>
      <c r="UI2" s="100"/>
      <c r="UJ2" s="100"/>
      <c r="UK2" s="100"/>
      <c r="UL2" s="100"/>
      <c r="UM2" s="100"/>
      <c r="UN2" s="100"/>
      <c r="UO2" s="100"/>
      <c r="UP2" s="100"/>
      <c r="UQ2" s="100"/>
      <c r="UR2" s="100"/>
      <c r="US2" s="100"/>
      <c r="UT2" s="100"/>
      <c r="UU2" s="100"/>
      <c r="UV2" s="100"/>
      <c r="UW2" s="100"/>
      <c r="UX2" s="100"/>
      <c r="UY2" s="100"/>
      <c r="UZ2" s="100"/>
      <c r="VA2" s="100"/>
      <c r="VB2" s="100"/>
      <c r="VC2" s="100"/>
      <c r="VD2" s="100"/>
      <c r="VE2" s="100"/>
      <c r="VF2" s="100"/>
      <c r="VG2" s="100"/>
      <c r="VH2" s="100"/>
      <c r="VI2" s="100"/>
      <c r="VJ2" s="100"/>
      <c r="VK2" s="100"/>
      <c r="VL2" s="100"/>
      <c r="VM2" s="100"/>
      <c r="VN2" s="100"/>
      <c r="VO2" s="100"/>
      <c r="VP2" s="100"/>
      <c r="VQ2" s="100"/>
      <c r="VR2" s="100"/>
      <c r="VS2" s="100"/>
      <c r="VT2" s="100"/>
      <c r="VU2" s="100"/>
      <c r="VV2" s="100"/>
      <c r="VW2" s="100"/>
      <c r="VX2" s="100"/>
      <c r="VY2" s="100"/>
      <c r="VZ2" s="100"/>
      <c r="WA2" s="100"/>
      <c r="WB2" s="100"/>
      <c r="WC2" s="100"/>
      <c r="WD2" s="100"/>
      <c r="WE2" s="100"/>
      <c r="WF2" s="100"/>
      <c r="WG2" s="100"/>
      <c r="WH2" s="100"/>
      <c r="WI2" s="100"/>
      <c r="WJ2" s="100"/>
      <c r="WK2" s="100"/>
      <c r="WL2" s="100"/>
      <c r="WM2" s="100"/>
      <c r="WN2" s="100"/>
      <c r="WO2" s="100"/>
      <c r="WP2" s="100"/>
      <c r="WQ2" s="100"/>
      <c r="WR2" s="100"/>
      <c r="WS2" s="100"/>
      <c r="WT2" s="100"/>
      <c r="WU2" s="100"/>
      <c r="WV2" s="100"/>
      <c r="WW2" s="100"/>
      <c r="WX2" s="100"/>
      <c r="WY2" s="100"/>
      <c r="WZ2" s="100"/>
      <c r="XA2" s="100"/>
      <c r="XB2" s="100"/>
      <c r="XC2" s="100"/>
      <c r="XD2" s="100"/>
      <c r="XE2" s="100"/>
      <c r="XF2" s="100"/>
      <c r="XG2" s="100"/>
      <c r="XH2" s="100"/>
      <c r="XI2" s="100"/>
      <c r="XJ2" s="100"/>
      <c r="XK2" s="100"/>
      <c r="XL2" s="100"/>
      <c r="XM2" s="100"/>
      <c r="XN2" s="100"/>
      <c r="XO2" s="100"/>
      <c r="XP2" s="100"/>
      <c r="XQ2" s="100"/>
      <c r="XR2" s="100"/>
      <c r="XS2" s="100"/>
      <c r="XT2" s="100"/>
      <c r="XU2" s="100"/>
      <c r="XV2" s="100"/>
      <c r="XW2" s="100"/>
      <c r="XX2" s="100"/>
      <c r="XY2" s="100"/>
      <c r="XZ2" s="100"/>
      <c r="YA2" s="100"/>
      <c r="YB2" s="100"/>
      <c r="YC2" s="100"/>
      <c r="YD2" s="100"/>
      <c r="YE2" s="100"/>
      <c r="YF2" s="100"/>
      <c r="YG2" s="100"/>
      <c r="YH2" s="100"/>
      <c r="YI2" s="100"/>
      <c r="YJ2" s="100"/>
      <c r="YK2" s="100"/>
      <c r="YL2" s="100"/>
      <c r="YM2" s="100"/>
      <c r="YN2" s="100"/>
      <c r="YO2" s="100"/>
      <c r="YP2" s="100"/>
      <c r="YQ2" s="100"/>
      <c r="YR2" s="100"/>
      <c r="YS2" s="100"/>
      <c r="YT2" s="100"/>
      <c r="YU2" s="100"/>
      <c r="YV2" s="100"/>
      <c r="YW2" s="100"/>
      <c r="YX2" s="100"/>
      <c r="YY2" s="100"/>
      <c r="YZ2" s="100"/>
      <c r="ZA2" s="100"/>
      <c r="ZB2" s="100"/>
      <c r="ZC2" s="100"/>
      <c r="ZD2" s="100"/>
      <c r="ZE2" s="100"/>
      <c r="ZF2" s="100"/>
      <c r="ZG2" s="100"/>
      <c r="ZH2" s="100"/>
      <c r="ZI2" s="100"/>
      <c r="ZJ2" s="100"/>
      <c r="ZK2" s="100"/>
      <c r="ZL2" s="100"/>
      <c r="ZM2" s="100"/>
      <c r="ZN2" s="100"/>
      <c r="ZO2" s="100"/>
      <c r="ZP2" s="100"/>
      <c r="ZQ2" s="100"/>
      <c r="ZR2" s="100"/>
      <c r="ZS2" s="100"/>
      <c r="ZT2" s="100"/>
      <c r="ZU2" s="100"/>
      <c r="ZV2" s="100"/>
      <c r="ZW2" s="100"/>
      <c r="ZX2" s="100"/>
      <c r="ZY2" s="100"/>
      <c r="ZZ2" s="100"/>
      <c r="AAA2" s="100"/>
      <c r="AAB2" s="100"/>
      <c r="AAC2" s="100"/>
      <c r="AAD2" s="100"/>
      <c r="AAE2" s="100"/>
      <c r="AAF2" s="100"/>
      <c r="AAG2" s="100"/>
      <c r="AAH2" s="100"/>
      <c r="AAI2" s="100"/>
      <c r="AAJ2" s="100"/>
      <c r="AAK2" s="100"/>
      <c r="AAL2" s="100"/>
      <c r="AAM2" s="100"/>
      <c r="AAN2" s="100"/>
      <c r="AAO2" s="100"/>
      <c r="AAP2" s="100"/>
      <c r="AAQ2" s="100"/>
      <c r="AAR2" s="100"/>
      <c r="AAS2" s="100"/>
      <c r="AAT2" s="100"/>
      <c r="AAU2" s="100"/>
      <c r="AAV2" s="100"/>
      <c r="AAW2" s="100"/>
      <c r="AAX2" s="100"/>
      <c r="AAY2" s="100"/>
      <c r="AAZ2" s="100"/>
      <c r="ABA2" s="100"/>
      <c r="ABB2" s="100"/>
      <c r="ABC2" s="100"/>
      <c r="ABD2" s="100"/>
      <c r="ABE2" s="100"/>
      <c r="ABF2" s="100"/>
      <c r="ABG2" s="100"/>
      <c r="ABH2" s="100"/>
      <c r="ABI2" s="100"/>
      <c r="ABJ2" s="100"/>
      <c r="ABK2" s="100"/>
      <c r="ABL2" s="100"/>
      <c r="ABM2" s="100"/>
      <c r="ABN2" s="100"/>
      <c r="ABO2" s="100"/>
      <c r="ABP2" s="100"/>
      <c r="ABQ2" s="100"/>
      <c r="ABR2" s="100"/>
      <c r="ABS2" s="100"/>
      <c r="ABT2" s="100"/>
      <c r="ABU2" s="100"/>
      <c r="ABV2" s="100"/>
      <c r="ABW2" s="100"/>
      <c r="ABX2" s="100"/>
      <c r="ABY2" s="100"/>
      <c r="ABZ2" s="100"/>
      <c r="ACA2" s="100"/>
      <c r="ACB2" s="100"/>
      <c r="ACC2" s="100"/>
      <c r="ACD2" s="100"/>
      <c r="ACE2" s="100"/>
      <c r="ACF2" s="100"/>
      <c r="ACG2" s="100"/>
      <c r="ACH2" s="100"/>
      <c r="ACI2" s="100"/>
      <c r="ACJ2" s="100"/>
      <c r="ACK2" s="100"/>
      <c r="ACL2" s="100"/>
      <c r="ACM2" s="100"/>
      <c r="ACN2" s="100"/>
      <c r="ACO2" s="100"/>
      <c r="ACP2" s="100"/>
      <c r="ACQ2" s="100"/>
      <c r="ACR2" s="100"/>
      <c r="ACS2" s="100"/>
      <c r="ACT2" s="100"/>
      <c r="ACU2" s="100"/>
      <c r="ACV2" s="100"/>
      <c r="ACW2" s="100"/>
      <c r="ACX2" s="100"/>
      <c r="ACY2" s="100"/>
      <c r="ACZ2" s="100"/>
      <c r="ADA2" s="100"/>
      <c r="ADB2" s="100"/>
      <c r="ADC2" s="100"/>
      <c r="ADD2" s="100"/>
      <c r="ADE2" s="100"/>
      <c r="ADF2" s="100"/>
      <c r="ADG2" s="100"/>
      <c r="ADH2" s="100"/>
      <c r="ADI2" s="100"/>
      <c r="ADJ2" s="100"/>
      <c r="ADK2" s="100"/>
      <c r="ADL2" s="100"/>
      <c r="ADM2" s="100"/>
      <c r="ADN2" s="100"/>
      <c r="ADO2" s="100"/>
      <c r="ADP2" s="100"/>
      <c r="ADQ2" s="100"/>
      <c r="ADR2" s="100"/>
      <c r="ADS2" s="100"/>
      <c r="ADT2" s="100"/>
      <c r="ADU2" s="100"/>
      <c r="ADV2" s="100"/>
      <c r="ADW2" s="100"/>
      <c r="ADX2" s="100"/>
      <c r="ADY2" s="100"/>
      <c r="ADZ2" s="100"/>
      <c r="AEA2" s="100"/>
      <c r="AEB2" s="100"/>
      <c r="AEC2" s="100"/>
      <c r="AED2" s="100"/>
      <c r="AEE2" s="100"/>
      <c r="AEF2" s="100"/>
      <c r="AEG2" s="100"/>
      <c r="AEH2" s="100"/>
      <c r="AEI2" s="100"/>
      <c r="AEJ2" s="100"/>
      <c r="AEK2" s="100"/>
      <c r="AEL2" s="100"/>
      <c r="AEM2" s="100"/>
      <c r="AEN2" s="100"/>
      <c r="AEO2" s="100"/>
      <c r="AEP2" s="100"/>
      <c r="AEQ2" s="100"/>
      <c r="AER2" s="100"/>
      <c r="AES2" s="100"/>
      <c r="AET2" s="100"/>
      <c r="AEU2" s="100"/>
      <c r="AEV2" s="100"/>
      <c r="AEW2" s="100"/>
      <c r="AEX2" s="100"/>
      <c r="AEY2" s="100"/>
      <c r="AEZ2" s="100"/>
      <c r="AFA2" s="100"/>
      <c r="AFB2" s="100"/>
      <c r="AFC2" s="100"/>
      <c r="AFD2" s="100"/>
      <c r="AFE2" s="100"/>
      <c r="AFF2" s="100"/>
      <c r="AFG2" s="100"/>
      <c r="AFH2" s="100"/>
      <c r="AFI2" s="100"/>
      <c r="AFJ2" s="100"/>
      <c r="AFK2" s="100"/>
      <c r="AFL2" s="100"/>
      <c r="AFM2" s="100"/>
      <c r="AFN2" s="100"/>
      <c r="AFO2" s="100"/>
      <c r="AFP2" s="100"/>
      <c r="AFQ2" s="100"/>
      <c r="AFR2" s="100"/>
      <c r="AFS2" s="100"/>
      <c r="AFT2" s="100"/>
      <c r="AFU2" s="100"/>
      <c r="AFV2" s="100"/>
      <c r="AFW2" s="100"/>
      <c r="AFX2" s="100"/>
      <c r="AFY2" s="100"/>
      <c r="AFZ2" s="100"/>
      <c r="AGA2" s="100"/>
      <c r="AGB2" s="100"/>
      <c r="AGC2" s="100"/>
      <c r="AGD2" s="100"/>
      <c r="AGE2" s="100"/>
      <c r="AGF2" s="100"/>
      <c r="AGG2" s="100"/>
      <c r="AGH2" s="100"/>
      <c r="AGI2" s="100"/>
      <c r="AGJ2" s="100"/>
      <c r="AGK2" s="100"/>
      <c r="AGL2" s="100"/>
      <c r="AGM2" s="100"/>
      <c r="AGN2" s="100"/>
      <c r="AGO2" s="100"/>
      <c r="AGP2" s="100"/>
      <c r="AGQ2" s="100"/>
      <c r="AGR2" s="100"/>
      <c r="AGS2" s="100"/>
      <c r="AGT2" s="100"/>
      <c r="AGU2" s="100"/>
      <c r="AGV2" s="100"/>
      <c r="AGW2" s="100"/>
      <c r="AGX2" s="100"/>
      <c r="AGY2" s="100"/>
      <c r="AGZ2" s="100"/>
      <c r="AHA2" s="100"/>
      <c r="AHB2" s="100"/>
      <c r="AHC2" s="100"/>
      <c r="AHD2" s="100"/>
      <c r="AHE2" s="100"/>
      <c r="AHF2" s="100"/>
      <c r="AHG2" s="100"/>
      <c r="AHH2" s="100"/>
      <c r="AHI2" s="100"/>
      <c r="AHJ2" s="100"/>
      <c r="AHK2" s="100"/>
      <c r="AHL2" s="100"/>
      <c r="AHM2" s="100"/>
      <c r="AHN2" s="100"/>
      <c r="AHO2" s="100"/>
      <c r="AHP2" s="100"/>
      <c r="AHQ2" s="100"/>
      <c r="AHR2" s="100"/>
      <c r="AHS2" s="100"/>
      <c r="AHT2" s="100"/>
      <c r="AHU2" s="100"/>
      <c r="AHV2" s="100"/>
      <c r="AHW2" s="100"/>
      <c r="AHX2" s="100"/>
      <c r="AHY2" s="100"/>
      <c r="AHZ2" s="100"/>
      <c r="AIA2" s="100"/>
      <c r="AIB2" s="100"/>
      <c r="AIC2" s="100"/>
      <c r="AID2" s="100"/>
      <c r="AIE2" s="100"/>
      <c r="AIF2" s="100"/>
      <c r="AIG2" s="100"/>
      <c r="AIH2" s="100"/>
      <c r="AII2" s="100"/>
      <c r="AIJ2" s="100"/>
      <c r="AIK2" s="100"/>
      <c r="AIL2" s="100"/>
      <c r="AIM2" s="100"/>
      <c r="AIN2" s="100"/>
      <c r="AIO2" s="100"/>
      <c r="AIP2" s="100"/>
      <c r="AIQ2" s="100"/>
      <c r="AIR2" s="100"/>
      <c r="AIS2" s="100"/>
      <c r="AIT2" s="100"/>
      <c r="AIU2" s="100"/>
      <c r="AIV2" s="100"/>
      <c r="AIW2" s="100"/>
      <c r="AIX2" s="100"/>
      <c r="AIY2" s="100"/>
      <c r="AIZ2" s="100"/>
      <c r="AJA2" s="100"/>
      <c r="AJB2" s="100"/>
      <c r="AJC2" s="100"/>
      <c r="AJD2" s="100"/>
      <c r="AJE2" s="100"/>
      <c r="AJF2" s="100"/>
      <c r="AJG2" s="100"/>
      <c r="AJH2" s="100"/>
      <c r="AJI2" s="100"/>
      <c r="AJJ2" s="100"/>
      <c r="AJK2" s="100"/>
      <c r="AJL2" s="100"/>
      <c r="AJM2" s="100"/>
      <c r="AJN2" s="100"/>
      <c r="AJO2" s="100"/>
      <c r="AJP2" s="100"/>
      <c r="AJQ2" s="100"/>
      <c r="AJR2" s="100"/>
    </row>
    <row r="3" spans="1:954" s="102" customFormat="1" ht="52.5" customHeight="1" x14ac:dyDescent="0.25">
      <c r="A3" s="104"/>
      <c r="B3" s="104"/>
      <c r="C3" s="117" t="s">
        <v>52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04"/>
      <c r="T3" s="104"/>
      <c r="U3" s="104"/>
      <c r="V3" s="104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3"/>
      <c r="AI3" s="103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  <c r="IX3" s="100"/>
      <c r="IY3" s="100"/>
      <c r="IZ3" s="100"/>
      <c r="JA3" s="100"/>
      <c r="JB3" s="100"/>
      <c r="JC3" s="100"/>
      <c r="JD3" s="100"/>
      <c r="JE3" s="100"/>
      <c r="JF3" s="100"/>
      <c r="JG3" s="100"/>
      <c r="JH3" s="100"/>
      <c r="JI3" s="100"/>
      <c r="JJ3" s="100"/>
      <c r="JK3" s="100"/>
      <c r="JL3" s="100"/>
      <c r="JM3" s="100"/>
      <c r="JN3" s="100"/>
      <c r="JO3" s="100"/>
      <c r="JP3" s="100"/>
      <c r="JQ3" s="100"/>
      <c r="JR3" s="100"/>
      <c r="JS3" s="100"/>
      <c r="JT3" s="100"/>
      <c r="JU3" s="100"/>
      <c r="JV3" s="100"/>
      <c r="JW3" s="100"/>
      <c r="JX3" s="100"/>
      <c r="JY3" s="100"/>
      <c r="JZ3" s="100"/>
      <c r="KA3" s="100"/>
      <c r="KB3" s="100"/>
      <c r="KC3" s="100"/>
      <c r="KD3" s="100"/>
      <c r="KE3" s="100"/>
      <c r="KF3" s="100"/>
      <c r="KG3" s="100"/>
      <c r="KH3" s="100"/>
      <c r="KI3" s="100"/>
      <c r="KJ3" s="100"/>
      <c r="KK3" s="100"/>
      <c r="KL3" s="100"/>
      <c r="KM3" s="100"/>
      <c r="KN3" s="100"/>
      <c r="KO3" s="100"/>
      <c r="KP3" s="100"/>
      <c r="KQ3" s="100"/>
      <c r="KR3" s="100"/>
      <c r="KS3" s="100"/>
      <c r="KT3" s="100"/>
      <c r="KU3" s="100"/>
      <c r="KV3" s="100"/>
      <c r="KW3" s="100"/>
      <c r="KX3" s="100"/>
      <c r="KY3" s="100"/>
      <c r="KZ3" s="100"/>
      <c r="LA3" s="100"/>
      <c r="LB3" s="100"/>
      <c r="LC3" s="100"/>
      <c r="LD3" s="100"/>
      <c r="LE3" s="100"/>
      <c r="LF3" s="100"/>
      <c r="LG3" s="100"/>
      <c r="LH3" s="100"/>
      <c r="LI3" s="100"/>
      <c r="LJ3" s="100"/>
      <c r="LK3" s="100"/>
      <c r="LL3" s="100"/>
      <c r="LM3" s="100"/>
      <c r="LN3" s="100"/>
      <c r="LO3" s="100"/>
      <c r="LP3" s="100"/>
      <c r="LQ3" s="100"/>
      <c r="LR3" s="100"/>
      <c r="LS3" s="100"/>
      <c r="LT3" s="100"/>
      <c r="LU3" s="100"/>
      <c r="LV3" s="100"/>
      <c r="LW3" s="100"/>
      <c r="LX3" s="100"/>
      <c r="LY3" s="100"/>
      <c r="LZ3" s="100"/>
      <c r="MA3" s="100"/>
      <c r="MB3" s="100"/>
      <c r="MC3" s="100"/>
      <c r="MD3" s="100"/>
      <c r="ME3" s="100"/>
      <c r="MF3" s="100"/>
      <c r="MG3" s="100"/>
      <c r="MH3" s="100"/>
      <c r="MI3" s="100"/>
      <c r="MJ3" s="100"/>
      <c r="MK3" s="100"/>
      <c r="ML3" s="100"/>
      <c r="MM3" s="100"/>
      <c r="MN3" s="100"/>
      <c r="MO3" s="100"/>
      <c r="MP3" s="100"/>
      <c r="MQ3" s="100"/>
      <c r="MR3" s="100"/>
      <c r="MS3" s="100"/>
      <c r="MT3" s="100"/>
      <c r="MU3" s="100"/>
      <c r="MV3" s="100"/>
      <c r="MW3" s="100"/>
      <c r="MX3" s="100"/>
      <c r="MY3" s="100"/>
      <c r="MZ3" s="100"/>
      <c r="NA3" s="100"/>
      <c r="NB3" s="100"/>
      <c r="NC3" s="100"/>
      <c r="ND3" s="100"/>
      <c r="NE3" s="100"/>
      <c r="NF3" s="100"/>
      <c r="NG3" s="100"/>
      <c r="NH3" s="100"/>
      <c r="NI3" s="100"/>
      <c r="NJ3" s="100"/>
      <c r="NK3" s="100"/>
      <c r="NL3" s="100"/>
      <c r="NM3" s="100"/>
      <c r="NN3" s="100"/>
      <c r="NO3" s="100"/>
      <c r="NP3" s="100"/>
      <c r="NQ3" s="100"/>
      <c r="NR3" s="100"/>
      <c r="NS3" s="100"/>
      <c r="NT3" s="100"/>
      <c r="NU3" s="100"/>
      <c r="NV3" s="100"/>
      <c r="NW3" s="100"/>
      <c r="NX3" s="100"/>
      <c r="NY3" s="100"/>
      <c r="NZ3" s="100"/>
      <c r="OA3" s="100"/>
      <c r="OB3" s="100"/>
      <c r="OC3" s="100"/>
      <c r="OD3" s="100"/>
      <c r="OE3" s="100"/>
      <c r="OF3" s="100"/>
      <c r="OG3" s="100"/>
      <c r="OH3" s="100"/>
      <c r="OI3" s="100"/>
      <c r="OJ3" s="100"/>
      <c r="OK3" s="100"/>
      <c r="OL3" s="100"/>
      <c r="OM3" s="100"/>
      <c r="ON3" s="100"/>
      <c r="OO3" s="100"/>
      <c r="OP3" s="100"/>
      <c r="OQ3" s="100"/>
      <c r="OR3" s="100"/>
      <c r="OS3" s="100"/>
      <c r="OT3" s="100"/>
      <c r="OU3" s="100"/>
      <c r="OV3" s="100"/>
      <c r="OW3" s="100"/>
      <c r="OX3" s="100"/>
      <c r="OY3" s="100"/>
      <c r="OZ3" s="100"/>
      <c r="PA3" s="100"/>
      <c r="PB3" s="100"/>
      <c r="PC3" s="100"/>
      <c r="PD3" s="100"/>
      <c r="PE3" s="100"/>
      <c r="PF3" s="100"/>
      <c r="PG3" s="100"/>
      <c r="PH3" s="100"/>
      <c r="PI3" s="100"/>
      <c r="PJ3" s="100"/>
      <c r="PK3" s="100"/>
      <c r="PL3" s="100"/>
      <c r="PM3" s="100"/>
      <c r="PN3" s="100"/>
      <c r="PO3" s="100"/>
      <c r="PP3" s="100"/>
      <c r="PQ3" s="100"/>
      <c r="PR3" s="100"/>
      <c r="PS3" s="100"/>
      <c r="PT3" s="100"/>
      <c r="PU3" s="100"/>
      <c r="PV3" s="100"/>
      <c r="PW3" s="100"/>
      <c r="PX3" s="100"/>
      <c r="PY3" s="100"/>
      <c r="PZ3" s="100"/>
      <c r="QA3" s="100"/>
      <c r="QB3" s="100"/>
      <c r="QC3" s="100"/>
      <c r="QD3" s="100"/>
      <c r="QE3" s="100"/>
      <c r="QF3" s="100"/>
      <c r="QG3" s="100"/>
      <c r="QH3" s="100"/>
      <c r="QI3" s="100"/>
      <c r="QJ3" s="100"/>
      <c r="QK3" s="100"/>
      <c r="QL3" s="100"/>
      <c r="QM3" s="100"/>
      <c r="QN3" s="100"/>
      <c r="QO3" s="100"/>
      <c r="QP3" s="100"/>
      <c r="QQ3" s="100"/>
      <c r="QR3" s="100"/>
      <c r="QS3" s="100"/>
      <c r="QT3" s="100"/>
      <c r="QU3" s="100"/>
      <c r="QV3" s="100"/>
      <c r="QW3" s="100"/>
      <c r="QX3" s="100"/>
      <c r="QY3" s="100"/>
      <c r="QZ3" s="100"/>
      <c r="RA3" s="100"/>
      <c r="RB3" s="100"/>
      <c r="RC3" s="100"/>
      <c r="RD3" s="100"/>
      <c r="RE3" s="100"/>
      <c r="RF3" s="100"/>
      <c r="RG3" s="100"/>
      <c r="RH3" s="100"/>
      <c r="RI3" s="100"/>
      <c r="RJ3" s="100"/>
      <c r="RK3" s="100"/>
      <c r="RL3" s="100"/>
      <c r="RM3" s="100"/>
      <c r="RN3" s="100"/>
      <c r="RO3" s="100"/>
      <c r="RP3" s="100"/>
      <c r="RQ3" s="100"/>
      <c r="RR3" s="100"/>
      <c r="RS3" s="100"/>
      <c r="RT3" s="100"/>
      <c r="RU3" s="100"/>
      <c r="RV3" s="100"/>
      <c r="RW3" s="100"/>
      <c r="RX3" s="100"/>
      <c r="RY3" s="100"/>
      <c r="RZ3" s="100"/>
      <c r="SA3" s="100"/>
      <c r="SB3" s="100"/>
      <c r="SC3" s="100"/>
      <c r="SD3" s="100"/>
      <c r="SE3" s="100"/>
      <c r="SF3" s="100"/>
      <c r="SG3" s="100"/>
      <c r="SH3" s="100"/>
      <c r="SI3" s="100"/>
      <c r="SJ3" s="100"/>
      <c r="SK3" s="100"/>
      <c r="SL3" s="100"/>
      <c r="SM3" s="100"/>
      <c r="SN3" s="100"/>
      <c r="SO3" s="100"/>
      <c r="SP3" s="100"/>
      <c r="SQ3" s="100"/>
      <c r="SR3" s="100"/>
      <c r="SS3" s="100"/>
      <c r="ST3" s="100"/>
      <c r="SU3" s="100"/>
      <c r="SV3" s="100"/>
      <c r="SW3" s="100"/>
      <c r="SX3" s="100"/>
      <c r="SY3" s="100"/>
      <c r="SZ3" s="100"/>
      <c r="TA3" s="100"/>
      <c r="TB3" s="100"/>
      <c r="TC3" s="100"/>
      <c r="TD3" s="100"/>
      <c r="TE3" s="100"/>
      <c r="TF3" s="100"/>
      <c r="TG3" s="100"/>
      <c r="TH3" s="100"/>
      <c r="TI3" s="100"/>
      <c r="TJ3" s="100"/>
      <c r="TK3" s="100"/>
      <c r="TL3" s="100"/>
      <c r="TM3" s="100"/>
      <c r="TN3" s="100"/>
      <c r="TO3" s="100"/>
      <c r="TP3" s="100"/>
      <c r="TQ3" s="100"/>
      <c r="TR3" s="100"/>
      <c r="TS3" s="100"/>
      <c r="TT3" s="100"/>
      <c r="TU3" s="100"/>
      <c r="TV3" s="100"/>
      <c r="TW3" s="100"/>
      <c r="TX3" s="100"/>
      <c r="TY3" s="100"/>
      <c r="TZ3" s="100"/>
      <c r="UA3" s="100"/>
      <c r="UB3" s="100"/>
      <c r="UC3" s="100"/>
      <c r="UD3" s="100"/>
      <c r="UE3" s="100"/>
      <c r="UF3" s="100"/>
      <c r="UG3" s="100"/>
      <c r="UH3" s="100"/>
      <c r="UI3" s="100"/>
      <c r="UJ3" s="100"/>
      <c r="UK3" s="100"/>
      <c r="UL3" s="100"/>
      <c r="UM3" s="100"/>
      <c r="UN3" s="100"/>
      <c r="UO3" s="100"/>
      <c r="UP3" s="100"/>
      <c r="UQ3" s="100"/>
      <c r="UR3" s="100"/>
      <c r="US3" s="100"/>
      <c r="UT3" s="100"/>
      <c r="UU3" s="100"/>
      <c r="UV3" s="100"/>
      <c r="UW3" s="100"/>
      <c r="UX3" s="100"/>
      <c r="UY3" s="100"/>
      <c r="UZ3" s="100"/>
      <c r="VA3" s="100"/>
      <c r="VB3" s="100"/>
      <c r="VC3" s="100"/>
      <c r="VD3" s="100"/>
      <c r="VE3" s="100"/>
      <c r="VF3" s="100"/>
      <c r="VG3" s="100"/>
      <c r="VH3" s="100"/>
      <c r="VI3" s="100"/>
      <c r="VJ3" s="100"/>
      <c r="VK3" s="100"/>
      <c r="VL3" s="100"/>
      <c r="VM3" s="100"/>
      <c r="VN3" s="100"/>
      <c r="VO3" s="100"/>
      <c r="VP3" s="100"/>
      <c r="VQ3" s="100"/>
      <c r="VR3" s="100"/>
      <c r="VS3" s="100"/>
      <c r="VT3" s="100"/>
      <c r="VU3" s="100"/>
      <c r="VV3" s="100"/>
      <c r="VW3" s="100"/>
      <c r="VX3" s="100"/>
      <c r="VY3" s="100"/>
      <c r="VZ3" s="100"/>
      <c r="WA3" s="100"/>
      <c r="WB3" s="100"/>
      <c r="WC3" s="100"/>
      <c r="WD3" s="100"/>
      <c r="WE3" s="100"/>
      <c r="WF3" s="100"/>
      <c r="WG3" s="100"/>
      <c r="WH3" s="100"/>
      <c r="WI3" s="100"/>
      <c r="WJ3" s="100"/>
      <c r="WK3" s="100"/>
      <c r="WL3" s="100"/>
      <c r="WM3" s="100"/>
      <c r="WN3" s="100"/>
      <c r="WO3" s="100"/>
      <c r="WP3" s="100"/>
      <c r="WQ3" s="100"/>
      <c r="WR3" s="100"/>
      <c r="WS3" s="100"/>
      <c r="WT3" s="100"/>
      <c r="WU3" s="100"/>
      <c r="WV3" s="100"/>
      <c r="WW3" s="100"/>
      <c r="WX3" s="100"/>
      <c r="WY3" s="100"/>
      <c r="WZ3" s="100"/>
      <c r="XA3" s="100"/>
      <c r="XB3" s="100"/>
      <c r="XC3" s="100"/>
      <c r="XD3" s="100"/>
      <c r="XE3" s="100"/>
      <c r="XF3" s="100"/>
      <c r="XG3" s="100"/>
      <c r="XH3" s="100"/>
      <c r="XI3" s="100"/>
      <c r="XJ3" s="100"/>
      <c r="XK3" s="100"/>
      <c r="XL3" s="100"/>
      <c r="XM3" s="100"/>
      <c r="XN3" s="100"/>
      <c r="XO3" s="100"/>
      <c r="XP3" s="100"/>
      <c r="XQ3" s="100"/>
      <c r="XR3" s="100"/>
      <c r="XS3" s="100"/>
      <c r="XT3" s="100"/>
      <c r="XU3" s="100"/>
      <c r="XV3" s="100"/>
      <c r="XW3" s="100"/>
      <c r="XX3" s="100"/>
      <c r="XY3" s="100"/>
      <c r="XZ3" s="100"/>
      <c r="YA3" s="100"/>
      <c r="YB3" s="100"/>
      <c r="YC3" s="100"/>
      <c r="YD3" s="100"/>
      <c r="YE3" s="100"/>
      <c r="YF3" s="100"/>
      <c r="YG3" s="100"/>
      <c r="YH3" s="100"/>
      <c r="YI3" s="100"/>
      <c r="YJ3" s="100"/>
      <c r="YK3" s="100"/>
      <c r="YL3" s="100"/>
      <c r="YM3" s="100"/>
      <c r="YN3" s="100"/>
      <c r="YO3" s="100"/>
      <c r="YP3" s="100"/>
      <c r="YQ3" s="100"/>
      <c r="YR3" s="100"/>
      <c r="YS3" s="100"/>
      <c r="YT3" s="100"/>
      <c r="YU3" s="100"/>
      <c r="YV3" s="100"/>
      <c r="YW3" s="100"/>
      <c r="YX3" s="100"/>
      <c r="YY3" s="100"/>
      <c r="YZ3" s="100"/>
      <c r="ZA3" s="100"/>
      <c r="ZB3" s="100"/>
      <c r="ZC3" s="100"/>
      <c r="ZD3" s="100"/>
      <c r="ZE3" s="100"/>
      <c r="ZF3" s="100"/>
      <c r="ZG3" s="100"/>
      <c r="ZH3" s="100"/>
      <c r="ZI3" s="100"/>
      <c r="ZJ3" s="100"/>
      <c r="ZK3" s="100"/>
      <c r="ZL3" s="100"/>
      <c r="ZM3" s="100"/>
      <c r="ZN3" s="100"/>
      <c r="ZO3" s="100"/>
      <c r="ZP3" s="100"/>
      <c r="ZQ3" s="100"/>
      <c r="ZR3" s="100"/>
      <c r="ZS3" s="100"/>
      <c r="ZT3" s="100"/>
      <c r="ZU3" s="100"/>
      <c r="ZV3" s="100"/>
      <c r="ZW3" s="100"/>
      <c r="ZX3" s="100"/>
      <c r="ZY3" s="100"/>
      <c r="ZZ3" s="100"/>
      <c r="AAA3" s="100"/>
      <c r="AAB3" s="100"/>
      <c r="AAC3" s="100"/>
      <c r="AAD3" s="100"/>
      <c r="AAE3" s="100"/>
      <c r="AAF3" s="100"/>
      <c r="AAG3" s="100"/>
      <c r="AAH3" s="100"/>
      <c r="AAI3" s="100"/>
      <c r="AAJ3" s="100"/>
      <c r="AAK3" s="100"/>
      <c r="AAL3" s="100"/>
      <c r="AAM3" s="100"/>
      <c r="AAN3" s="100"/>
      <c r="AAO3" s="100"/>
      <c r="AAP3" s="100"/>
      <c r="AAQ3" s="100"/>
      <c r="AAR3" s="100"/>
      <c r="AAS3" s="100"/>
      <c r="AAT3" s="100"/>
      <c r="AAU3" s="100"/>
      <c r="AAV3" s="100"/>
      <c r="AAW3" s="100"/>
      <c r="AAX3" s="100"/>
      <c r="AAY3" s="100"/>
      <c r="AAZ3" s="100"/>
      <c r="ABA3" s="100"/>
      <c r="ABB3" s="100"/>
      <c r="ABC3" s="100"/>
      <c r="ABD3" s="100"/>
      <c r="ABE3" s="100"/>
      <c r="ABF3" s="100"/>
      <c r="ABG3" s="100"/>
      <c r="ABH3" s="100"/>
      <c r="ABI3" s="100"/>
      <c r="ABJ3" s="100"/>
      <c r="ABK3" s="100"/>
      <c r="ABL3" s="100"/>
      <c r="ABM3" s="100"/>
      <c r="ABN3" s="100"/>
      <c r="ABO3" s="100"/>
      <c r="ABP3" s="100"/>
      <c r="ABQ3" s="100"/>
      <c r="ABR3" s="100"/>
      <c r="ABS3" s="100"/>
      <c r="ABT3" s="100"/>
      <c r="ABU3" s="100"/>
      <c r="ABV3" s="100"/>
      <c r="ABW3" s="100"/>
      <c r="ABX3" s="100"/>
      <c r="ABY3" s="100"/>
      <c r="ABZ3" s="100"/>
      <c r="ACA3" s="100"/>
      <c r="ACB3" s="100"/>
      <c r="ACC3" s="100"/>
      <c r="ACD3" s="100"/>
      <c r="ACE3" s="100"/>
      <c r="ACF3" s="100"/>
      <c r="ACG3" s="100"/>
      <c r="ACH3" s="100"/>
      <c r="ACI3" s="100"/>
      <c r="ACJ3" s="100"/>
      <c r="ACK3" s="100"/>
      <c r="ACL3" s="100"/>
      <c r="ACM3" s="100"/>
      <c r="ACN3" s="100"/>
      <c r="ACO3" s="100"/>
      <c r="ACP3" s="100"/>
      <c r="ACQ3" s="100"/>
      <c r="ACR3" s="100"/>
      <c r="ACS3" s="100"/>
      <c r="ACT3" s="100"/>
      <c r="ACU3" s="100"/>
      <c r="ACV3" s="100"/>
      <c r="ACW3" s="100"/>
      <c r="ACX3" s="100"/>
      <c r="ACY3" s="100"/>
      <c r="ACZ3" s="100"/>
      <c r="ADA3" s="100"/>
      <c r="ADB3" s="100"/>
      <c r="ADC3" s="100"/>
      <c r="ADD3" s="100"/>
      <c r="ADE3" s="100"/>
      <c r="ADF3" s="100"/>
      <c r="ADG3" s="100"/>
      <c r="ADH3" s="100"/>
      <c r="ADI3" s="100"/>
      <c r="ADJ3" s="100"/>
      <c r="ADK3" s="100"/>
      <c r="ADL3" s="100"/>
      <c r="ADM3" s="100"/>
      <c r="ADN3" s="100"/>
      <c r="ADO3" s="100"/>
      <c r="ADP3" s="100"/>
      <c r="ADQ3" s="100"/>
      <c r="ADR3" s="100"/>
      <c r="ADS3" s="100"/>
      <c r="ADT3" s="100"/>
      <c r="ADU3" s="100"/>
      <c r="ADV3" s="100"/>
      <c r="ADW3" s="100"/>
      <c r="ADX3" s="100"/>
      <c r="ADY3" s="100"/>
      <c r="ADZ3" s="100"/>
      <c r="AEA3" s="100"/>
      <c r="AEB3" s="100"/>
      <c r="AEC3" s="100"/>
      <c r="AED3" s="100"/>
      <c r="AEE3" s="100"/>
      <c r="AEF3" s="100"/>
      <c r="AEG3" s="100"/>
      <c r="AEH3" s="100"/>
      <c r="AEI3" s="100"/>
      <c r="AEJ3" s="100"/>
      <c r="AEK3" s="100"/>
      <c r="AEL3" s="100"/>
      <c r="AEM3" s="100"/>
      <c r="AEN3" s="100"/>
      <c r="AEO3" s="100"/>
      <c r="AEP3" s="100"/>
      <c r="AEQ3" s="100"/>
      <c r="AER3" s="100"/>
      <c r="AES3" s="100"/>
      <c r="AET3" s="100"/>
      <c r="AEU3" s="100"/>
      <c r="AEV3" s="100"/>
      <c r="AEW3" s="100"/>
      <c r="AEX3" s="100"/>
      <c r="AEY3" s="100"/>
      <c r="AEZ3" s="100"/>
      <c r="AFA3" s="100"/>
      <c r="AFB3" s="100"/>
      <c r="AFC3" s="100"/>
      <c r="AFD3" s="100"/>
      <c r="AFE3" s="100"/>
      <c r="AFF3" s="100"/>
      <c r="AFG3" s="100"/>
      <c r="AFH3" s="100"/>
      <c r="AFI3" s="100"/>
      <c r="AFJ3" s="100"/>
      <c r="AFK3" s="100"/>
      <c r="AFL3" s="100"/>
      <c r="AFM3" s="100"/>
      <c r="AFN3" s="100"/>
      <c r="AFO3" s="100"/>
      <c r="AFP3" s="100"/>
      <c r="AFQ3" s="100"/>
      <c r="AFR3" s="100"/>
      <c r="AFS3" s="100"/>
      <c r="AFT3" s="100"/>
      <c r="AFU3" s="100"/>
      <c r="AFV3" s="100"/>
      <c r="AFW3" s="100"/>
      <c r="AFX3" s="100"/>
      <c r="AFY3" s="100"/>
      <c r="AFZ3" s="100"/>
      <c r="AGA3" s="100"/>
      <c r="AGB3" s="100"/>
      <c r="AGC3" s="100"/>
      <c r="AGD3" s="100"/>
      <c r="AGE3" s="100"/>
      <c r="AGF3" s="100"/>
      <c r="AGG3" s="100"/>
      <c r="AGH3" s="100"/>
      <c r="AGI3" s="100"/>
      <c r="AGJ3" s="100"/>
      <c r="AGK3" s="100"/>
      <c r="AGL3" s="100"/>
      <c r="AGM3" s="100"/>
      <c r="AGN3" s="100"/>
      <c r="AGO3" s="100"/>
      <c r="AGP3" s="100"/>
      <c r="AGQ3" s="100"/>
      <c r="AGR3" s="100"/>
      <c r="AGS3" s="100"/>
      <c r="AGT3" s="100"/>
      <c r="AGU3" s="100"/>
      <c r="AGV3" s="100"/>
      <c r="AGW3" s="100"/>
      <c r="AGX3" s="100"/>
      <c r="AGY3" s="100"/>
      <c r="AGZ3" s="100"/>
      <c r="AHA3" s="100"/>
      <c r="AHB3" s="100"/>
      <c r="AHC3" s="100"/>
      <c r="AHD3" s="100"/>
      <c r="AHE3" s="100"/>
      <c r="AHF3" s="100"/>
      <c r="AHG3" s="100"/>
      <c r="AHH3" s="100"/>
      <c r="AHI3" s="100"/>
      <c r="AHJ3" s="100"/>
      <c r="AHK3" s="100"/>
      <c r="AHL3" s="100"/>
      <c r="AHM3" s="100"/>
      <c r="AHN3" s="100"/>
      <c r="AHO3" s="100"/>
      <c r="AHP3" s="100"/>
      <c r="AHQ3" s="100"/>
      <c r="AHR3" s="100"/>
      <c r="AHS3" s="100"/>
      <c r="AHT3" s="100"/>
      <c r="AHU3" s="100"/>
      <c r="AHV3" s="100"/>
      <c r="AHW3" s="100"/>
      <c r="AHX3" s="100"/>
      <c r="AHY3" s="100"/>
      <c r="AHZ3" s="100"/>
      <c r="AIA3" s="100"/>
      <c r="AIB3" s="100"/>
      <c r="AIC3" s="100"/>
      <c r="AID3" s="100"/>
      <c r="AIE3" s="100"/>
      <c r="AIF3" s="100"/>
      <c r="AIG3" s="100"/>
      <c r="AIH3" s="100"/>
      <c r="AII3" s="100"/>
      <c r="AIJ3" s="100"/>
      <c r="AIK3" s="100"/>
      <c r="AIL3" s="100"/>
      <c r="AIM3" s="100"/>
      <c r="AIN3" s="100"/>
      <c r="AIO3" s="100"/>
      <c r="AIP3" s="100"/>
      <c r="AIQ3" s="100"/>
      <c r="AIR3" s="100"/>
      <c r="AIS3" s="100"/>
      <c r="AIT3" s="100"/>
      <c r="AIU3" s="100"/>
      <c r="AIV3" s="100"/>
      <c r="AIW3" s="100"/>
      <c r="AIX3" s="100"/>
      <c r="AIY3" s="100"/>
      <c r="AIZ3" s="100"/>
      <c r="AJA3" s="100"/>
      <c r="AJB3" s="100"/>
      <c r="AJC3" s="100"/>
      <c r="AJD3" s="100"/>
      <c r="AJE3" s="100"/>
      <c r="AJF3" s="100"/>
      <c r="AJG3" s="100"/>
      <c r="AJH3" s="100"/>
      <c r="AJI3" s="100"/>
      <c r="AJJ3" s="100"/>
      <c r="AJK3" s="100"/>
      <c r="AJL3" s="100"/>
      <c r="AJM3" s="100"/>
      <c r="AJN3" s="100"/>
      <c r="AJO3" s="100"/>
      <c r="AJP3" s="100"/>
      <c r="AJQ3" s="100"/>
      <c r="AJR3" s="100"/>
    </row>
    <row r="4" spans="1:954" x14ac:dyDescent="0.25">
      <c r="A4" s="105"/>
      <c r="B4" s="105"/>
      <c r="C4" s="105"/>
      <c r="D4" s="105"/>
      <c r="E4" s="105"/>
      <c r="F4" s="105"/>
      <c r="G4" s="106"/>
      <c r="H4" s="22"/>
      <c r="I4" s="22"/>
      <c r="J4" s="22"/>
      <c r="K4" s="22"/>
      <c r="L4" s="22"/>
      <c r="M4" s="22"/>
      <c r="N4" s="22"/>
      <c r="O4" s="22"/>
    </row>
    <row r="5" spans="1:954" s="108" customFormat="1" ht="12.75" customHeight="1" x14ac:dyDescent="0.25">
      <c r="A5" s="118" t="s">
        <v>0</v>
      </c>
      <c r="B5" s="118" t="s">
        <v>1</v>
      </c>
      <c r="C5" s="121" t="s">
        <v>47</v>
      </c>
      <c r="D5" s="122"/>
      <c r="E5" s="123"/>
      <c r="F5" s="130" t="s">
        <v>48</v>
      </c>
      <c r="G5" s="119" t="s">
        <v>50</v>
      </c>
      <c r="H5" s="119"/>
      <c r="I5" s="119"/>
      <c r="J5" s="119"/>
      <c r="K5" s="119"/>
      <c r="L5" s="119"/>
      <c r="M5" s="119"/>
      <c r="N5" s="119"/>
      <c r="O5" s="119"/>
      <c r="P5" s="138" t="s">
        <v>46</v>
      </c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0"/>
      <c r="AB5" s="141" t="s">
        <v>49</v>
      </c>
      <c r="AC5" s="142"/>
      <c r="AD5" s="143"/>
      <c r="AE5" s="103"/>
      <c r="AF5" s="103"/>
    </row>
    <row r="6" spans="1:954" s="108" customFormat="1" ht="101.25" customHeight="1" x14ac:dyDescent="0.25">
      <c r="A6" s="118"/>
      <c r="B6" s="118"/>
      <c r="C6" s="124"/>
      <c r="D6" s="125"/>
      <c r="E6" s="126"/>
      <c r="F6" s="131"/>
      <c r="G6" s="118" t="s">
        <v>3</v>
      </c>
      <c r="H6" s="91" t="s">
        <v>4</v>
      </c>
      <c r="I6" s="120" t="s">
        <v>5</v>
      </c>
      <c r="J6" s="118" t="s">
        <v>3</v>
      </c>
      <c r="K6" s="91" t="s">
        <v>4</v>
      </c>
      <c r="L6" s="120" t="s">
        <v>5</v>
      </c>
      <c r="M6" s="118" t="s">
        <v>3</v>
      </c>
      <c r="N6" s="91" t="s">
        <v>4</v>
      </c>
      <c r="O6" s="120" t="s">
        <v>5</v>
      </c>
      <c r="P6" s="137" t="s">
        <v>44</v>
      </c>
      <c r="Q6" s="137" t="s">
        <v>45</v>
      </c>
      <c r="R6" s="137" t="s">
        <v>29</v>
      </c>
      <c r="S6" s="137" t="s">
        <v>5</v>
      </c>
      <c r="T6" s="137" t="s">
        <v>44</v>
      </c>
      <c r="U6" s="137" t="s">
        <v>45</v>
      </c>
      <c r="V6" s="137" t="s">
        <v>29</v>
      </c>
      <c r="W6" s="137" t="s">
        <v>5</v>
      </c>
      <c r="X6" s="137" t="s">
        <v>44</v>
      </c>
      <c r="Y6" s="137" t="s">
        <v>45</v>
      </c>
      <c r="Z6" s="137" t="s">
        <v>29</v>
      </c>
      <c r="AA6" s="137" t="s">
        <v>5</v>
      </c>
      <c r="AB6" s="144"/>
      <c r="AC6" s="145"/>
      <c r="AD6" s="146"/>
      <c r="AE6" s="103"/>
      <c r="AF6" s="103"/>
    </row>
    <row r="7" spans="1:954" s="108" customFormat="1" ht="25.15" customHeight="1" x14ac:dyDescent="0.25">
      <c r="A7" s="118"/>
      <c r="B7" s="118"/>
      <c r="C7" s="127"/>
      <c r="D7" s="128"/>
      <c r="E7" s="129"/>
      <c r="F7" s="131"/>
      <c r="G7" s="118"/>
      <c r="H7" s="92">
        <v>900</v>
      </c>
      <c r="I7" s="120"/>
      <c r="J7" s="118"/>
      <c r="K7" s="92">
        <f>H7</f>
        <v>900</v>
      </c>
      <c r="L7" s="120"/>
      <c r="M7" s="118"/>
      <c r="N7" s="92">
        <f>H7</f>
        <v>900</v>
      </c>
      <c r="O7" s="120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47"/>
      <c r="AB7" s="133">
        <v>2026</v>
      </c>
      <c r="AC7" s="133">
        <f>+AB7+1</f>
        <v>2027</v>
      </c>
      <c r="AD7" s="133">
        <f>+AC7+1</f>
        <v>2028</v>
      </c>
      <c r="AE7" s="103"/>
      <c r="AF7" s="103"/>
    </row>
    <row r="8" spans="1:954" s="108" customFormat="1" ht="11.25" customHeight="1" thickBot="1" x14ac:dyDescent="0.3">
      <c r="A8" s="118"/>
      <c r="B8" s="118"/>
      <c r="C8" s="90">
        <v>2026</v>
      </c>
      <c r="D8" s="90">
        <v>2027</v>
      </c>
      <c r="E8" s="90">
        <v>2028</v>
      </c>
      <c r="F8" s="132"/>
      <c r="G8" s="134">
        <v>2026</v>
      </c>
      <c r="H8" s="134"/>
      <c r="I8" s="134"/>
      <c r="J8" s="134">
        <f>+G8+1</f>
        <v>2027</v>
      </c>
      <c r="K8" s="134"/>
      <c r="L8" s="134"/>
      <c r="M8" s="134">
        <f>+J8+1</f>
        <v>2028</v>
      </c>
      <c r="N8" s="134"/>
      <c r="O8" s="134"/>
      <c r="P8" s="135">
        <v>2026</v>
      </c>
      <c r="Q8" s="136"/>
      <c r="R8" s="136"/>
      <c r="S8" s="136"/>
      <c r="T8" s="135">
        <f>+P8+1</f>
        <v>2027</v>
      </c>
      <c r="U8" s="136"/>
      <c r="V8" s="136"/>
      <c r="W8" s="136"/>
      <c r="X8" s="135">
        <f>+T8+1</f>
        <v>2028</v>
      </c>
      <c r="Y8" s="136"/>
      <c r="Z8" s="136"/>
      <c r="AA8" s="136"/>
      <c r="AB8" s="133"/>
      <c r="AC8" s="133"/>
      <c r="AD8" s="133"/>
      <c r="AE8" s="103"/>
      <c r="AF8" s="103"/>
    </row>
    <row r="9" spans="1:954" x14ac:dyDescent="0.25">
      <c r="A9" s="63">
        <v>1</v>
      </c>
      <c r="B9" s="20" t="s">
        <v>6</v>
      </c>
      <c r="C9" s="93">
        <v>0.1</v>
      </c>
      <c r="D9" s="93">
        <v>0.09</v>
      </c>
      <c r="E9" s="93">
        <v>7.0000000000000007E-2</v>
      </c>
      <c r="F9" s="94">
        <v>4211</v>
      </c>
      <c r="G9" s="78">
        <f>+F9</f>
        <v>4211</v>
      </c>
      <c r="H9" s="78">
        <f t="shared" ref="H9:H26" si="0">G9*$H$7</f>
        <v>3789900</v>
      </c>
      <c r="I9" s="82">
        <f>ROUND(H9*(1-C9),2)</f>
        <v>3410910</v>
      </c>
      <c r="J9" s="78">
        <f t="shared" ref="J9:J26" si="1">G9</f>
        <v>4211</v>
      </c>
      <c r="K9" s="78">
        <f t="shared" ref="K9:K26" si="2">J9*$K$7</f>
        <v>3789900</v>
      </c>
      <c r="L9" s="82">
        <f>ROUND(K9*(1-D9),2)</f>
        <v>3448809</v>
      </c>
      <c r="M9" s="78">
        <f t="shared" ref="M9:M26" si="3">J9</f>
        <v>4211</v>
      </c>
      <c r="N9" s="78">
        <f t="shared" ref="N9:N26" si="4">M9*$N$7</f>
        <v>3789900</v>
      </c>
      <c r="O9" s="89">
        <f>ROUND(N9*(1-E9),2)</f>
        <v>3524607</v>
      </c>
      <c r="P9" s="81"/>
      <c r="Q9" s="81">
        <v>27000000</v>
      </c>
      <c r="R9" s="81">
        <f t="shared" ref="R9:R26" si="5">P9*Q9</f>
        <v>0</v>
      </c>
      <c r="S9" s="81">
        <f>ROUND(R9*(1-C9),-2)</f>
        <v>0</v>
      </c>
      <c r="T9" s="81"/>
      <c r="U9" s="81">
        <f t="shared" ref="U9:U26" si="6">Q9</f>
        <v>27000000</v>
      </c>
      <c r="V9" s="81">
        <f t="shared" ref="V9:V26" si="7">T9*U9</f>
        <v>0</v>
      </c>
      <c r="W9" s="81">
        <f>ROUND(V9*(1-D9),-2)</f>
        <v>0</v>
      </c>
      <c r="X9" s="81"/>
      <c r="Y9" s="81">
        <f t="shared" ref="Y9:Y26" si="8">U9</f>
        <v>27000000</v>
      </c>
      <c r="Z9" s="81">
        <f t="shared" ref="Z9:Z26" si="9">X9*Y9</f>
        <v>0</v>
      </c>
      <c r="AA9" s="81">
        <f>ROUND(Z9*(1-E9),-2)</f>
        <v>0</v>
      </c>
      <c r="AB9" s="109">
        <f t="shared" ref="AB9:AB26" si="10">+I9/1000+S9/1000</f>
        <v>3410.91</v>
      </c>
      <c r="AC9" s="109">
        <f t="shared" ref="AC9:AC26" si="11">+L9/1000+W9/1000</f>
        <v>3448.8090000000002</v>
      </c>
      <c r="AD9" s="109">
        <f t="shared" ref="AD9:AD26" si="12">+O9/1000+AA9/1000</f>
        <v>3524.607</v>
      </c>
      <c r="AF9" s="83"/>
      <c r="AG9" s="84"/>
      <c r="AH9" s="84"/>
    </row>
    <row r="10" spans="1:954" x14ac:dyDescent="0.25">
      <c r="A10" s="63">
        <v>2</v>
      </c>
      <c r="B10" s="20" t="s">
        <v>7</v>
      </c>
      <c r="C10" s="93">
        <v>0.11</v>
      </c>
      <c r="D10" s="93">
        <v>0.11</v>
      </c>
      <c r="E10" s="93">
        <v>0.09</v>
      </c>
      <c r="F10" s="95">
        <v>4240</v>
      </c>
      <c r="G10" s="78">
        <f>+F10</f>
        <v>4240</v>
      </c>
      <c r="H10" s="78">
        <f t="shared" si="0"/>
        <v>3816000</v>
      </c>
      <c r="I10" s="82">
        <f t="shared" ref="I10:I26" si="13">ROUND(H10*(1-C10),2)</f>
        <v>3396240</v>
      </c>
      <c r="J10" s="78">
        <f t="shared" si="1"/>
        <v>4240</v>
      </c>
      <c r="K10" s="78">
        <f t="shared" si="2"/>
        <v>3816000</v>
      </c>
      <c r="L10" s="82">
        <f t="shared" ref="L10:L26" si="14">ROUND(K10*(1-D10),2)</f>
        <v>3396240</v>
      </c>
      <c r="M10" s="78">
        <f t="shared" si="3"/>
        <v>4240</v>
      </c>
      <c r="N10" s="78">
        <f t="shared" si="4"/>
        <v>3816000</v>
      </c>
      <c r="O10" s="89">
        <f t="shared" ref="O10:O26" si="15">ROUND(N10*(1-E10),2)</f>
        <v>3472560</v>
      </c>
      <c r="P10" s="81"/>
      <c r="Q10" s="81">
        <v>27000000</v>
      </c>
      <c r="R10" s="81">
        <f t="shared" si="5"/>
        <v>0</v>
      </c>
      <c r="S10" s="81">
        <f t="shared" ref="S10:S26" si="16">ROUND(R10*(1-C10),-2)</f>
        <v>0</v>
      </c>
      <c r="T10" s="81"/>
      <c r="U10" s="81">
        <f t="shared" si="6"/>
        <v>27000000</v>
      </c>
      <c r="V10" s="81">
        <f t="shared" si="7"/>
        <v>0</v>
      </c>
      <c r="W10" s="81">
        <f t="shared" ref="W10:W26" si="17">ROUND(V10*(1-D10),-2)</f>
        <v>0</v>
      </c>
      <c r="X10" s="81"/>
      <c r="Y10" s="81">
        <f t="shared" si="8"/>
        <v>27000000</v>
      </c>
      <c r="Z10" s="81">
        <f t="shared" si="9"/>
        <v>0</v>
      </c>
      <c r="AA10" s="81">
        <f t="shared" ref="AA10:AA26" si="18">ROUND(Z10*(1-E10),-2)</f>
        <v>0</v>
      </c>
      <c r="AB10" s="109">
        <f t="shared" si="10"/>
        <v>3396.24</v>
      </c>
      <c r="AC10" s="109">
        <f t="shared" si="11"/>
        <v>3396.24</v>
      </c>
      <c r="AD10" s="109">
        <f t="shared" si="12"/>
        <v>3472.56</v>
      </c>
      <c r="AF10" s="87"/>
      <c r="AG10" s="88"/>
      <c r="AH10" s="88"/>
    </row>
    <row r="11" spans="1:954" x14ac:dyDescent="0.25">
      <c r="A11" s="63">
        <v>3</v>
      </c>
      <c r="B11" s="20" t="s">
        <v>8</v>
      </c>
      <c r="C11" s="93">
        <v>0.11</v>
      </c>
      <c r="D11" s="93">
        <v>0.12</v>
      </c>
      <c r="E11" s="93">
        <v>0.09</v>
      </c>
      <c r="F11" s="95">
        <v>7345</v>
      </c>
      <c r="G11" s="78">
        <f>+F11</f>
        <v>7345</v>
      </c>
      <c r="H11" s="78">
        <f t="shared" si="0"/>
        <v>6610500</v>
      </c>
      <c r="I11" s="82">
        <f t="shared" si="13"/>
        <v>5883345</v>
      </c>
      <c r="J11" s="78">
        <f t="shared" si="1"/>
        <v>7345</v>
      </c>
      <c r="K11" s="78">
        <f t="shared" si="2"/>
        <v>6610500</v>
      </c>
      <c r="L11" s="82">
        <f t="shared" si="14"/>
        <v>5817240</v>
      </c>
      <c r="M11" s="78">
        <f t="shared" si="3"/>
        <v>7345</v>
      </c>
      <c r="N11" s="78">
        <f t="shared" si="4"/>
        <v>6610500</v>
      </c>
      <c r="O11" s="89">
        <f t="shared" si="15"/>
        <v>6015555</v>
      </c>
      <c r="P11" s="81">
        <v>1</v>
      </c>
      <c r="Q11" s="81">
        <v>27000000</v>
      </c>
      <c r="R11" s="81">
        <f t="shared" si="5"/>
        <v>27000000</v>
      </c>
      <c r="S11" s="81">
        <f t="shared" si="16"/>
        <v>24030000</v>
      </c>
      <c r="T11" s="81"/>
      <c r="U11" s="81">
        <f t="shared" si="6"/>
        <v>27000000</v>
      </c>
      <c r="V11" s="81">
        <f t="shared" si="7"/>
        <v>0</v>
      </c>
      <c r="W11" s="81">
        <f t="shared" si="17"/>
        <v>0</v>
      </c>
      <c r="X11" s="81"/>
      <c r="Y11" s="81">
        <f t="shared" si="8"/>
        <v>27000000</v>
      </c>
      <c r="Z11" s="81">
        <f t="shared" si="9"/>
        <v>0</v>
      </c>
      <c r="AA11" s="81">
        <f t="shared" si="18"/>
        <v>0</v>
      </c>
      <c r="AB11" s="109">
        <f t="shared" si="10"/>
        <v>29913.345000000001</v>
      </c>
      <c r="AC11" s="109">
        <f t="shared" si="11"/>
        <v>5817.24</v>
      </c>
      <c r="AD11" s="109">
        <f t="shared" si="12"/>
        <v>6015.5550000000003</v>
      </c>
      <c r="AF11" s="87"/>
      <c r="AG11" s="88"/>
      <c r="AH11" s="88"/>
    </row>
    <row r="12" spans="1:954" x14ac:dyDescent="0.25">
      <c r="A12" s="63">
        <v>4</v>
      </c>
      <c r="B12" s="20" t="s">
        <v>9</v>
      </c>
      <c r="C12" s="93">
        <v>0.1</v>
      </c>
      <c r="D12" s="93">
        <v>0.11</v>
      </c>
      <c r="E12" s="93">
        <v>0.09</v>
      </c>
      <c r="F12" s="95">
        <v>64347</v>
      </c>
      <c r="G12" s="78"/>
      <c r="H12" s="78">
        <f t="shared" si="0"/>
        <v>0</v>
      </c>
      <c r="I12" s="82">
        <f t="shared" si="13"/>
        <v>0</v>
      </c>
      <c r="J12" s="78">
        <f t="shared" si="1"/>
        <v>0</v>
      </c>
      <c r="K12" s="78">
        <f t="shared" si="2"/>
        <v>0</v>
      </c>
      <c r="L12" s="82">
        <f t="shared" si="14"/>
        <v>0</v>
      </c>
      <c r="M12" s="78">
        <f t="shared" si="3"/>
        <v>0</v>
      </c>
      <c r="N12" s="78">
        <f t="shared" si="4"/>
        <v>0</v>
      </c>
      <c r="O12" s="89">
        <f t="shared" si="15"/>
        <v>0</v>
      </c>
      <c r="P12" s="81"/>
      <c r="Q12" s="81">
        <v>27000000</v>
      </c>
      <c r="R12" s="81">
        <f t="shared" si="5"/>
        <v>0</v>
      </c>
      <c r="S12" s="81">
        <f t="shared" si="16"/>
        <v>0</v>
      </c>
      <c r="T12" s="81"/>
      <c r="U12" s="81">
        <f t="shared" si="6"/>
        <v>27000000</v>
      </c>
      <c r="V12" s="81">
        <f t="shared" si="7"/>
        <v>0</v>
      </c>
      <c r="W12" s="81">
        <f t="shared" si="17"/>
        <v>0</v>
      </c>
      <c r="X12" s="81">
        <v>1</v>
      </c>
      <c r="Y12" s="81">
        <f t="shared" si="8"/>
        <v>27000000</v>
      </c>
      <c r="Z12" s="81">
        <f t="shared" si="9"/>
        <v>27000000</v>
      </c>
      <c r="AA12" s="81">
        <f>ROUND(Z12*(1-E12),-2)</f>
        <v>24570000</v>
      </c>
      <c r="AB12" s="109">
        <f t="shared" si="10"/>
        <v>0</v>
      </c>
      <c r="AC12" s="109">
        <f t="shared" si="11"/>
        <v>0</v>
      </c>
      <c r="AD12" s="109">
        <f t="shared" si="12"/>
        <v>24570</v>
      </c>
      <c r="AF12" s="85"/>
      <c r="AG12" s="86"/>
      <c r="AH12" s="86"/>
    </row>
    <row r="13" spans="1:954" x14ac:dyDescent="0.25">
      <c r="A13" s="63">
        <v>5</v>
      </c>
      <c r="B13" s="20" t="s">
        <v>10</v>
      </c>
      <c r="C13" s="93">
        <v>0.11</v>
      </c>
      <c r="D13" s="93">
        <v>0.1</v>
      </c>
      <c r="E13" s="93">
        <v>0.08</v>
      </c>
      <c r="F13" s="95">
        <v>17098</v>
      </c>
      <c r="G13" s="78">
        <f>+F13</f>
        <v>17098</v>
      </c>
      <c r="H13" s="78">
        <f t="shared" si="0"/>
        <v>15388200</v>
      </c>
      <c r="I13" s="82">
        <f t="shared" si="13"/>
        <v>13695498</v>
      </c>
      <c r="J13" s="78">
        <f t="shared" si="1"/>
        <v>17098</v>
      </c>
      <c r="K13" s="78">
        <f t="shared" si="2"/>
        <v>15388200</v>
      </c>
      <c r="L13" s="82">
        <f t="shared" si="14"/>
        <v>13849380</v>
      </c>
      <c r="M13" s="78">
        <f t="shared" si="3"/>
        <v>17098</v>
      </c>
      <c r="N13" s="78">
        <f t="shared" si="4"/>
        <v>15388200</v>
      </c>
      <c r="O13" s="89">
        <f t="shared" si="15"/>
        <v>14157144</v>
      </c>
      <c r="P13" s="96"/>
      <c r="Q13" s="81">
        <v>27000000</v>
      </c>
      <c r="R13" s="81">
        <f t="shared" si="5"/>
        <v>0</v>
      </c>
      <c r="S13" s="81">
        <f t="shared" si="16"/>
        <v>0</v>
      </c>
      <c r="T13" s="81"/>
      <c r="U13" s="81">
        <f t="shared" si="6"/>
        <v>27000000</v>
      </c>
      <c r="V13" s="81">
        <f t="shared" si="7"/>
        <v>0</v>
      </c>
      <c r="W13" s="81">
        <f t="shared" si="17"/>
        <v>0</v>
      </c>
      <c r="X13" s="81"/>
      <c r="Y13" s="81">
        <f t="shared" si="8"/>
        <v>27000000</v>
      </c>
      <c r="Z13" s="81">
        <f t="shared" si="9"/>
        <v>0</v>
      </c>
      <c r="AA13" s="81">
        <f t="shared" si="18"/>
        <v>0</v>
      </c>
      <c r="AB13" s="109">
        <f t="shared" si="10"/>
        <v>13695.498</v>
      </c>
      <c r="AC13" s="109">
        <f t="shared" si="11"/>
        <v>13849.38</v>
      </c>
      <c r="AD13" s="109">
        <f t="shared" si="12"/>
        <v>14157.144</v>
      </c>
      <c r="AF13" s="87"/>
      <c r="AG13" s="88"/>
      <c r="AH13" s="88"/>
    </row>
    <row r="14" spans="1:954" x14ac:dyDescent="0.25">
      <c r="A14" s="63">
        <v>6</v>
      </c>
      <c r="B14" s="20" t="s">
        <v>12</v>
      </c>
      <c r="C14" s="93">
        <v>0.11</v>
      </c>
      <c r="D14" s="93">
        <v>0.12</v>
      </c>
      <c r="E14" s="93">
        <v>0.12</v>
      </c>
      <c r="F14" s="95">
        <v>7740</v>
      </c>
      <c r="G14" s="78"/>
      <c r="H14" s="78">
        <f t="shared" si="0"/>
        <v>0</v>
      </c>
      <c r="I14" s="82">
        <f t="shared" si="13"/>
        <v>0</v>
      </c>
      <c r="J14" s="78">
        <f t="shared" si="1"/>
        <v>0</v>
      </c>
      <c r="K14" s="78">
        <f t="shared" si="2"/>
        <v>0</v>
      </c>
      <c r="L14" s="82">
        <f t="shared" si="14"/>
        <v>0</v>
      </c>
      <c r="M14" s="78">
        <f t="shared" si="3"/>
        <v>0</v>
      </c>
      <c r="N14" s="78">
        <f t="shared" si="4"/>
        <v>0</v>
      </c>
      <c r="O14" s="89">
        <f t="shared" si="15"/>
        <v>0</v>
      </c>
      <c r="P14" s="81"/>
      <c r="Q14" s="81">
        <v>27000000</v>
      </c>
      <c r="R14" s="81">
        <f t="shared" si="5"/>
        <v>0</v>
      </c>
      <c r="S14" s="81">
        <f t="shared" si="16"/>
        <v>0</v>
      </c>
      <c r="T14" s="81"/>
      <c r="U14" s="81">
        <f t="shared" si="6"/>
        <v>27000000</v>
      </c>
      <c r="V14" s="81">
        <f t="shared" si="7"/>
        <v>0</v>
      </c>
      <c r="W14" s="81">
        <f t="shared" si="17"/>
        <v>0</v>
      </c>
      <c r="X14" s="81"/>
      <c r="Y14" s="81">
        <f t="shared" si="8"/>
        <v>27000000</v>
      </c>
      <c r="Z14" s="81">
        <f t="shared" si="9"/>
        <v>0</v>
      </c>
      <c r="AA14" s="81">
        <f t="shared" si="18"/>
        <v>0</v>
      </c>
      <c r="AB14" s="109">
        <f t="shared" si="10"/>
        <v>0</v>
      </c>
      <c r="AC14" s="109">
        <f t="shared" si="11"/>
        <v>0</v>
      </c>
      <c r="AD14" s="109">
        <f t="shared" si="12"/>
        <v>0</v>
      </c>
      <c r="AF14" s="85"/>
      <c r="AG14" s="86"/>
      <c r="AH14" s="86"/>
    </row>
    <row r="15" spans="1:954" x14ac:dyDescent="0.25">
      <c r="A15" s="63">
        <v>7</v>
      </c>
      <c r="B15" s="20" t="s">
        <v>13</v>
      </c>
      <c r="C15" s="93">
        <v>0.1</v>
      </c>
      <c r="D15" s="93">
        <v>0.1</v>
      </c>
      <c r="E15" s="93">
        <v>0.08</v>
      </c>
      <c r="F15" s="95">
        <v>6901</v>
      </c>
      <c r="G15" s="78">
        <f>+F15</f>
        <v>6901</v>
      </c>
      <c r="H15" s="78">
        <f t="shared" si="0"/>
        <v>6210900</v>
      </c>
      <c r="I15" s="82">
        <f t="shared" si="13"/>
        <v>5589810</v>
      </c>
      <c r="J15" s="78">
        <f t="shared" si="1"/>
        <v>6901</v>
      </c>
      <c r="K15" s="78">
        <f t="shared" si="2"/>
        <v>6210900</v>
      </c>
      <c r="L15" s="82">
        <f t="shared" si="14"/>
        <v>5589810</v>
      </c>
      <c r="M15" s="78">
        <f t="shared" si="3"/>
        <v>6901</v>
      </c>
      <c r="N15" s="78">
        <f t="shared" si="4"/>
        <v>6210900</v>
      </c>
      <c r="O15" s="89">
        <f t="shared" si="15"/>
        <v>5714028</v>
      </c>
      <c r="P15" s="81"/>
      <c r="Q15" s="81">
        <v>27000000</v>
      </c>
      <c r="R15" s="81">
        <f t="shared" si="5"/>
        <v>0</v>
      </c>
      <c r="S15" s="81">
        <f t="shared" si="16"/>
        <v>0</v>
      </c>
      <c r="T15" s="81"/>
      <c r="U15" s="81">
        <f t="shared" si="6"/>
        <v>27000000</v>
      </c>
      <c r="V15" s="81">
        <f t="shared" si="7"/>
        <v>0</v>
      </c>
      <c r="W15" s="81">
        <f t="shared" si="17"/>
        <v>0</v>
      </c>
      <c r="X15" s="81"/>
      <c r="Y15" s="81">
        <f t="shared" si="8"/>
        <v>27000000</v>
      </c>
      <c r="Z15" s="81">
        <f t="shared" si="9"/>
        <v>0</v>
      </c>
      <c r="AA15" s="81">
        <f t="shared" si="18"/>
        <v>0</v>
      </c>
      <c r="AB15" s="109">
        <f t="shared" si="10"/>
        <v>5589.81</v>
      </c>
      <c r="AC15" s="109">
        <f t="shared" si="11"/>
        <v>5589.81</v>
      </c>
      <c r="AD15" s="109">
        <f t="shared" si="12"/>
        <v>5714.0280000000002</v>
      </c>
      <c r="AF15" s="87"/>
      <c r="AG15" s="88"/>
      <c r="AH15" s="88"/>
    </row>
    <row r="16" spans="1:954" x14ac:dyDescent="0.25">
      <c r="A16" s="63">
        <v>8</v>
      </c>
      <c r="B16" s="20" t="s">
        <v>14</v>
      </c>
      <c r="C16" s="93">
        <v>0.12</v>
      </c>
      <c r="D16" s="93">
        <v>0.11</v>
      </c>
      <c r="E16" s="93">
        <v>0.1</v>
      </c>
      <c r="F16" s="95">
        <v>10190</v>
      </c>
      <c r="G16" s="78">
        <f>+F16</f>
        <v>10190</v>
      </c>
      <c r="H16" s="78">
        <f t="shared" si="0"/>
        <v>9171000</v>
      </c>
      <c r="I16" s="82">
        <f t="shared" si="13"/>
        <v>8070480</v>
      </c>
      <c r="J16" s="78">
        <f t="shared" si="1"/>
        <v>10190</v>
      </c>
      <c r="K16" s="78">
        <f t="shared" si="2"/>
        <v>9171000</v>
      </c>
      <c r="L16" s="82">
        <f t="shared" si="14"/>
        <v>8162190</v>
      </c>
      <c r="M16" s="78">
        <f t="shared" si="3"/>
        <v>10190</v>
      </c>
      <c r="N16" s="78">
        <f t="shared" si="4"/>
        <v>9171000</v>
      </c>
      <c r="O16" s="89">
        <f t="shared" si="15"/>
        <v>8253900</v>
      </c>
      <c r="P16" s="81"/>
      <c r="Q16" s="81">
        <v>27000000</v>
      </c>
      <c r="R16" s="81">
        <f t="shared" si="5"/>
        <v>0</v>
      </c>
      <c r="S16" s="81">
        <f t="shared" si="16"/>
        <v>0</v>
      </c>
      <c r="T16" s="81"/>
      <c r="U16" s="81">
        <f t="shared" si="6"/>
        <v>27000000</v>
      </c>
      <c r="V16" s="81">
        <f t="shared" si="7"/>
        <v>0</v>
      </c>
      <c r="W16" s="81">
        <f t="shared" si="17"/>
        <v>0</v>
      </c>
      <c r="X16" s="96"/>
      <c r="Y16" s="81">
        <f t="shared" si="8"/>
        <v>27000000</v>
      </c>
      <c r="Z16" s="81">
        <f t="shared" si="9"/>
        <v>0</v>
      </c>
      <c r="AA16" s="81">
        <f t="shared" si="18"/>
        <v>0</v>
      </c>
      <c r="AB16" s="109">
        <f t="shared" si="10"/>
        <v>8070.48</v>
      </c>
      <c r="AC16" s="109">
        <f t="shared" si="11"/>
        <v>8162.19</v>
      </c>
      <c r="AD16" s="109">
        <f t="shared" si="12"/>
        <v>8253.9</v>
      </c>
      <c r="AF16" s="87"/>
      <c r="AG16" s="88"/>
      <c r="AH16" s="88"/>
    </row>
    <row r="17" spans="1:34" ht="21" customHeight="1" x14ac:dyDescent="0.25">
      <c r="A17" s="63">
        <v>9</v>
      </c>
      <c r="B17" s="20" t="s">
        <v>15</v>
      </c>
      <c r="C17" s="93">
        <v>0.11</v>
      </c>
      <c r="D17" s="93">
        <v>0.1</v>
      </c>
      <c r="E17" s="93">
        <v>0.09</v>
      </c>
      <c r="F17" s="95">
        <v>2565</v>
      </c>
      <c r="G17" s="78">
        <f>+F17</f>
        <v>2565</v>
      </c>
      <c r="H17" s="78">
        <f t="shared" si="0"/>
        <v>2308500</v>
      </c>
      <c r="I17" s="82">
        <f t="shared" si="13"/>
        <v>2054565</v>
      </c>
      <c r="J17" s="78">
        <f t="shared" si="1"/>
        <v>2565</v>
      </c>
      <c r="K17" s="78">
        <f t="shared" si="2"/>
        <v>2308500</v>
      </c>
      <c r="L17" s="82">
        <f t="shared" si="14"/>
        <v>2077650</v>
      </c>
      <c r="M17" s="78">
        <f t="shared" si="3"/>
        <v>2565</v>
      </c>
      <c r="N17" s="78">
        <f t="shared" si="4"/>
        <v>2308500</v>
      </c>
      <c r="O17" s="89">
        <f t="shared" si="15"/>
        <v>2100735</v>
      </c>
      <c r="P17" s="81"/>
      <c r="Q17" s="81">
        <v>27000000</v>
      </c>
      <c r="R17" s="81">
        <f t="shared" si="5"/>
        <v>0</v>
      </c>
      <c r="S17" s="81">
        <f t="shared" si="16"/>
        <v>0</v>
      </c>
      <c r="T17" s="81"/>
      <c r="U17" s="81">
        <f t="shared" si="6"/>
        <v>27000000</v>
      </c>
      <c r="V17" s="81">
        <f t="shared" si="7"/>
        <v>0</v>
      </c>
      <c r="W17" s="81">
        <f t="shared" si="17"/>
        <v>0</v>
      </c>
      <c r="X17" s="81"/>
      <c r="Y17" s="81">
        <f t="shared" si="8"/>
        <v>27000000</v>
      </c>
      <c r="Z17" s="81">
        <f t="shared" si="9"/>
        <v>0</v>
      </c>
      <c r="AA17" s="81">
        <f t="shared" si="18"/>
        <v>0</v>
      </c>
      <c r="AB17" s="109">
        <f t="shared" si="10"/>
        <v>2054.5650000000001</v>
      </c>
      <c r="AC17" s="109">
        <f t="shared" si="11"/>
        <v>2077.65</v>
      </c>
      <c r="AD17" s="109">
        <f t="shared" si="12"/>
        <v>2100.7350000000001</v>
      </c>
      <c r="AF17" s="87"/>
      <c r="AG17" s="88"/>
      <c r="AH17" s="88"/>
    </row>
    <row r="18" spans="1:34" x14ac:dyDescent="0.25">
      <c r="A18" s="63">
        <v>10</v>
      </c>
      <c r="B18" s="20" t="s">
        <v>16</v>
      </c>
      <c r="C18" s="93">
        <v>0.11</v>
      </c>
      <c r="D18" s="93">
        <v>0.11</v>
      </c>
      <c r="E18" s="93">
        <v>0.09</v>
      </c>
      <c r="F18" s="95">
        <v>11975</v>
      </c>
      <c r="G18" s="78"/>
      <c r="H18" s="78">
        <f t="shared" si="0"/>
        <v>0</v>
      </c>
      <c r="I18" s="82">
        <f t="shared" si="13"/>
        <v>0</v>
      </c>
      <c r="J18" s="78">
        <f t="shared" si="1"/>
        <v>0</v>
      </c>
      <c r="K18" s="78">
        <f t="shared" si="2"/>
        <v>0</v>
      </c>
      <c r="L18" s="82">
        <f t="shared" si="14"/>
        <v>0</v>
      </c>
      <c r="M18" s="78">
        <f t="shared" si="3"/>
        <v>0</v>
      </c>
      <c r="N18" s="78">
        <f t="shared" si="4"/>
        <v>0</v>
      </c>
      <c r="O18" s="89">
        <f t="shared" si="15"/>
        <v>0</v>
      </c>
      <c r="P18" s="81"/>
      <c r="Q18" s="81">
        <v>27000000</v>
      </c>
      <c r="R18" s="81">
        <f t="shared" si="5"/>
        <v>0</v>
      </c>
      <c r="S18" s="81">
        <f t="shared" si="16"/>
        <v>0</v>
      </c>
      <c r="T18" s="81"/>
      <c r="U18" s="81">
        <f t="shared" si="6"/>
        <v>27000000</v>
      </c>
      <c r="V18" s="81">
        <f t="shared" si="7"/>
        <v>0</v>
      </c>
      <c r="W18" s="81">
        <f t="shared" si="17"/>
        <v>0</v>
      </c>
      <c r="X18" s="81"/>
      <c r="Y18" s="81">
        <f t="shared" si="8"/>
        <v>27000000</v>
      </c>
      <c r="Z18" s="81">
        <f t="shared" si="9"/>
        <v>0</v>
      </c>
      <c r="AA18" s="81">
        <f t="shared" si="18"/>
        <v>0</v>
      </c>
      <c r="AB18" s="109">
        <f t="shared" si="10"/>
        <v>0</v>
      </c>
      <c r="AC18" s="109">
        <f t="shared" si="11"/>
        <v>0</v>
      </c>
      <c r="AD18" s="109">
        <f t="shared" si="12"/>
        <v>0</v>
      </c>
      <c r="AF18" s="85"/>
      <c r="AG18" s="86"/>
      <c r="AH18" s="86"/>
    </row>
    <row r="19" spans="1:34" x14ac:dyDescent="0.25">
      <c r="A19" s="63">
        <v>11</v>
      </c>
      <c r="B19" s="20" t="s">
        <v>17</v>
      </c>
      <c r="C19" s="93">
        <v>0.1</v>
      </c>
      <c r="D19" s="93">
        <v>0.1</v>
      </c>
      <c r="E19" s="93">
        <v>0.08</v>
      </c>
      <c r="F19" s="95">
        <v>5752</v>
      </c>
      <c r="G19" s="78">
        <f t="shared" ref="G19:G24" si="19">+F19</f>
        <v>5752</v>
      </c>
      <c r="H19" s="80">
        <f t="shared" si="0"/>
        <v>5176800</v>
      </c>
      <c r="I19" s="82">
        <f t="shared" si="13"/>
        <v>4659120</v>
      </c>
      <c r="J19" s="78">
        <f t="shared" si="1"/>
        <v>5752</v>
      </c>
      <c r="K19" s="78">
        <f t="shared" si="2"/>
        <v>5176800</v>
      </c>
      <c r="L19" s="82">
        <f t="shared" si="14"/>
        <v>4659120</v>
      </c>
      <c r="M19" s="78">
        <f t="shared" si="3"/>
        <v>5752</v>
      </c>
      <c r="N19" s="78">
        <f t="shared" si="4"/>
        <v>5176800</v>
      </c>
      <c r="O19" s="89">
        <f t="shared" si="15"/>
        <v>4762656</v>
      </c>
      <c r="P19" s="81"/>
      <c r="Q19" s="81">
        <v>27000000</v>
      </c>
      <c r="R19" s="81">
        <f t="shared" si="5"/>
        <v>0</v>
      </c>
      <c r="S19" s="81">
        <f t="shared" si="16"/>
        <v>0</v>
      </c>
      <c r="T19" s="81"/>
      <c r="U19" s="81">
        <f t="shared" si="6"/>
        <v>27000000</v>
      </c>
      <c r="V19" s="81">
        <f t="shared" si="7"/>
        <v>0</v>
      </c>
      <c r="W19" s="81">
        <f t="shared" si="17"/>
        <v>0</v>
      </c>
      <c r="X19" s="81"/>
      <c r="Y19" s="81">
        <f t="shared" si="8"/>
        <v>27000000</v>
      </c>
      <c r="Z19" s="81">
        <f t="shared" si="9"/>
        <v>0</v>
      </c>
      <c r="AA19" s="81">
        <f t="shared" si="18"/>
        <v>0</v>
      </c>
      <c r="AB19" s="109">
        <f t="shared" si="10"/>
        <v>4659.12</v>
      </c>
      <c r="AC19" s="109">
        <f t="shared" si="11"/>
        <v>4659.12</v>
      </c>
      <c r="AD19" s="109">
        <f t="shared" si="12"/>
        <v>4762.6559999999999</v>
      </c>
      <c r="AF19" s="87"/>
      <c r="AG19" s="88"/>
      <c r="AH19" s="88"/>
    </row>
    <row r="20" spans="1:34" x14ac:dyDescent="0.25">
      <c r="A20" s="63">
        <v>12</v>
      </c>
      <c r="B20" s="20" t="s">
        <v>18</v>
      </c>
      <c r="C20" s="93">
        <v>0.11</v>
      </c>
      <c r="D20" s="93">
        <v>0.1</v>
      </c>
      <c r="E20" s="93">
        <v>0.08</v>
      </c>
      <c r="F20" s="95">
        <v>2588</v>
      </c>
      <c r="G20" s="78">
        <f t="shared" si="19"/>
        <v>2588</v>
      </c>
      <c r="H20" s="78">
        <f t="shared" si="0"/>
        <v>2329200</v>
      </c>
      <c r="I20" s="82">
        <f t="shared" si="13"/>
        <v>2072988</v>
      </c>
      <c r="J20" s="78">
        <f t="shared" si="1"/>
        <v>2588</v>
      </c>
      <c r="K20" s="78">
        <f t="shared" si="2"/>
        <v>2329200</v>
      </c>
      <c r="L20" s="82">
        <f t="shared" si="14"/>
        <v>2096280</v>
      </c>
      <c r="M20" s="78">
        <f t="shared" si="3"/>
        <v>2588</v>
      </c>
      <c r="N20" s="78">
        <f t="shared" si="4"/>
        <v>2329200</v>
      </c>
      <c r="O20" s="89">
        <f t="shared" si="15"/>
        <v>2142864</v>
      </c>
      <c r="P20" s="81"/>
      <c r="Q20" s="81">
        <v>27000000</v>
      </c>
      <c r="R20" s="81">
        <f t="shared" si="5"/>
        <v>0</v>
      </c>
      <c r="S20" s="81">
        <f t="shared" si="16"/>
        <v>0</v>
      </c>
      <c r="T20" s="81"/>
      <c r="U20" s="81">
        <f t="shared" si="6"/>
        <v>27000000</v>
      </c>
      <c r="V20" s="81">
        <f t="shared" si="7"/>
        <v>0</v>
      </c>
      <c r="W20" s="81">
        <f t="shared" si="17"/>
        <v>0</v>
      </c>
      <c r="X20" s="81"/>
      <c r="Y20" s="81">
        <f t="shared" si="8"/>
        <v>27000000</v>
      </c>
      <c r="Z20" s="81">
        <f t="shared" si="9"/>
        <v>0</v>
      </c>
      <c r="AA20" s="81">
        <f t="shared" si="18"/>
        <v>0</v>
      </c>
      <c r="AB20" s="109">
        <f t="shared" si="10"/>
        <v>2072.9879999999998</v>
      </c>
      <c r="AC20" s="109">
        <f t="shared" si="11"/>
        <v>2096.2800000000002</v>
      </c>
      <c r="AD20" s="109">
        <f t="shared" si="12"/>
        <v>2142.864</v>
      </c>
      <c r="AF20" s="87"/>
      <c r="AG20" s="88"/>
      <c r="AH20" s="88"/>
    </row>
    <row r="21" spans="1:34" x14ac:dyDescent="0.25">
      <c r="A21" s="63">
        <v>13</v>
      </c>
      <c r="B21" s="20" t="s">
        <v>19</v>
      </c>
      <c r="C21" s="93">
        <v>0.13</v>
      </c>
      <c r="D21" s="93">
        <v>0.13</v>
      </c>
      <c r="E21" s="93">
        <v>0.12</v>
      </c>
      <c r="F21" s="95">
        <v>5480</v>
      </c>
      <c r="G21" s="78">
        <f t="shared" si="19"/>
        <v>5480</v>
      </c>
      <c r="H21" s="78">
        <f t="shared" si="0"/>
        <v>4932000</v>
      </c>
      <c r="I21" s="82">
        <f t="shared" si="13"/>
        <v>4290840</v>
      </c>
      <c r="J21" s="78">
        <f t="shared" si="1"/>
        <v>5480</v>
      </c>
      <c r="K21" s="78">
        <f t="shared" si="2"/>
        <v>4932000</v>
      </c>
      <c r="L21" s="82">
        <f t="shared" si="14"/>
        <v>4290840</v>
      </c>
      <c r="M21" s="78">
        <f t="shared" si="3"/>
        <v>5480</v>
      </c>
      <c r="N21" s="78">
        <f t="shared" si="4"/>
        <v>4932000</v>
      </c>
      <c r="O21" s="89">
        <f t="shared" si="15"/>
        <v>4340160</v>
      </c>
      <c r="P21" s="81"/>
      <c r="Q21" s="81">
        <v>27000000</v>
      </c>
      <c r="R21" s="81">
        <f t="shared" si="5"/>
        <v>0</v>
      </c>
      <c r="S21" s="81">
        <f t="shared" si="16"/>
        <v>0</v>
      </c>
      <c r="T21" s="81"/>
      <c r="U21" s="81">
        <f t="shared" si="6"/>
        <v>27000000</v>
      </c>
      <c r="V21" s="81">
        <f t="shared" si="7"/>
        <v>0</v>
      </c>
      <c r="W21" s="81">
        <f t="shared" si="17"/>
        <v>0</v>
      </c>
      <c r="X21" s="81"/>
      <c r="Y21" s="81">
        <f t="shared" si="8"/>
        <v>27000000</v>
      </c>
      <c r="Z21" s="81">
        <f t="shared" si="9"/>
        <v>0</v>
      </c>
      <c r="AA21" s="81">
        <f t="shared" si="18"/>
        <v>0</v>
      </c>
      <c r="AB21" s="109">
        <f t="shared" si="10"/>
        <v>4290.84</v>
      </c>
      <c r="AC21" s="109">
        <f t="shared" si="11"/>
        <v>4290.84</v>
      </c>
      <c r="AD21" s="109">
        <f t="shared" si="12"/>
        <v>4340.16</v>
      </c>
      <c r="AF21" s="87"/>
      <c r="AG21" s="88"/>
      <c r="AH21" s="88"/>
    </row>
    <row r="22" spans="1:34" x14ac:dyDescent="0.25">
      <c r="A22" s="63">
        <v>14</v>
      </c>
      <c r="B22" s="20" t="s">
        <v>20</v>
      </c>
      <c r="C22" s="93">
        <v>0.1</v>
      </c>
      <c r="D22" s="93">
        <v>0.1</v>
      </c>
      <c r="E22" s="93">
        <v>0.08</v>
      </c>
      <c r="F22" s="95">
        <v>3429</v>
      </c>
      <c r="G22" s="78">
        <f t="shared" si="19"/>
        <v>3429</v>
      </c>
      <c r="H22" s="78">
        <f t="shared" si="0"/>
        <v>3086100</v>
      </c>
      <c r="I22" s="82">
        <f t="shared" si="13"/>
        <v>2777490</v>
      </c>
      <c r="J22" s="78">
        <f t="shared" si="1"/>
        <v>3429</v>
      </c>
      <c r="K22" s="78">
        <f t="shared" si="2"/>
        <v>3086100</v>
      </c>
      <c r="L22" s="82">
        <f t="shared" si="14"/>
        <v>2777490</v>
      </c>
      <c r="M22" s="78">
        <f t="shared" si="3"/>
        <v>3429</v>
      </c>
      <c r="N22" s="78">
        <f t="shared" si="4"/>
        <v>3086100</v>
      </c>
      <c r="O22" s="89">
        <f t="shared" si="15"/>
        <v>2839212</v>
      </c>
      <c r="P22" s="81"/>
      <c r="Q22" s="81">
        <v>27000000</v>
      </c>
      <c r="R22" s="81">
        <f t="shared" si="5"/>
        <v>0</v>
      </c>
      <c r="S22" s="81">
        <f t="shared" si="16"/>
        <v>0</v>
      </c>
      <c r="T22" s="81"/>
      <c r="U22" s="81">
        <f t="shared" si="6"/>
        <v>27000000</v>
      </c>
      <c r="V22" s="81">
        <f t="shared" si="7"/>
        <v>0</v>
      </c>
      <c r="W22" s="81">
        <f t="shared" si="17"/>
        <v>0</v>
      </c>
      <c r="X22" s="81"/>
      <c r="Y22" s="81">
        <f t="shared" si="8"/>
        <v>27000000</v>
      </c>
      <c r="Z22" s="81">
        <f t="shared" si="9"/>
        <v>0</v>
      </c>
      <c r="AA22" s="81">
        <f t="shared" si="18"/>
        <v>0</v>
      </c>
      <c r="AB22" s="109">
        <f t="shared" si="10"/>
        <v>2777.49</v>
      </c>
      <c r="AC22" s="109">
        <f t="shared" si="11"/>
        <v>2777.49</v>
      </c>
      <c r="AD22" s="109">
        <f t="shared" si="12"/>
        <v>2839.212</v>
      </c>
      <c r="AF22" s="87"/>
      <c r="AG22" s="88"/>
      <c r="AH22" s="88"/>
    </row>
    <row r="23" spans="1:34" x14ac:dyDescent="0.25">
      <c r="A23" s="63">
        <v>15</v>
      </c>
      <c r="B23" s="20" t="s">
        <v>21</v>
      </c>
      <c r="C23" s="93">
        <v>0.09</v>
      </c>
      <c r="D23" s="93">
        <v>0.08</v>
      </c>
      <c r="E23" s="93">
        <v>7.0000000000000007E-2</v>
      </c>
      <c r="F23" s="95">
        <v>6869</v>
      </c>
      <c r="G23" s="78">
        <f t="shared" si="19"/>
        <v>6869</v>
      </c>
      <c r="H23" s="78">
        <f t="shared" si="0"/>
        <v>6182100</v>
      </c>
      <c r="I23" s="82">
        <f t="shared" si="13"/>
        <v>5625711</v>
      </c>
      <c r="J23" s="78">
        <f t="shared" si="1"/>
        <v>6869</v>
      </c>
      <c r="K23" s="78">
        <f t="shared" si="2"/>
        <v>6182100</v>
      </c>
      <c r="L23" s="82">
        <f t="shared" si="14"/>
        <v>5687532</v>
      </c>
      <c r="M23" s="78">
        <f t="shared" si="3"/>
        <v>6869</v>
      </c>
      <c r="N23" s="78">
        <f t="shared" si="4"/>
        <v>6182100</v>
      </c>
      <c r="O23" s="89">
        <f t="shared" si="15"/>
        <v>5749353</v>
      </c>
      <c r="P23" s="81"/>
      <c r="Q23" s="81">
        <v>27000000</v>
      </c>
      <c r="R23" s="81">
        <f t="shared" si="5"/>
        <v>0</v>
      </c>
      <c r="S23" s="81">
        <f t="shared" si="16"/>
        <v>0</v>
      </c>
      <c r="T23" s="81"/>
      <c r="U23" s="81">
        <f t="shared" si="6"/>
        <v>27000000</v>
      </c>
      <c r="V23" s="81">
        <f t="shared" si="7"/>
        <v>0</v>
      </c>
      <c r="W23" s="81">
        <f t="shared" si="17"/>
        <v>0</v>
      </c>
      <c r="X23" s="81"/>
      <c r="Y23" s="81">
        <f t="shared" si="8"/>
        <v>27000000</v>
      </c>
      <c r="Z23" s="81">
        <f t="shared" si="9"/>
        <v>0</v>
      </c>
      <c r="AA23" s="81">
        <f t="shared" si="18"/>
        <v>0</v>
      </c>
      <c r="AB23" s="109">
        <f t="shared" si="10"/>
        <v>5625.7110000000002</v>
      </c>
      <c r="AC23" s="109">
        <f t="shared" si="11"/>
        <v>5687.5320000000002</v>
      </c>
      <c r="AD23" s="109">
        <f t="shared" si="12"/>
        <v>5749.3530000000001</v>
      </c>
      <c r="AF23" s="87"/>
      <c r="AG23" s="88"/>
      <c r="AH23" s="88"/>
    </row>
    <row r="24" spans="1:34" x14ac:dyDescent="0.25">
      <c r="A24" s="63">
        <v>16</v>
      </c>
      <c r="B24" s="20" t="s">
        <v>22</v>
      </c>
      <c r="C24" s="93">
        <v>0.1</v>
      </c>
      <c r="D24" s="93">
        <v>0.1</v>
      </c>
      <c r="E24" s="93">
        <v>0.09</v>
      </c>
      <c r="F24" s="95">
        <v>12261</v>
      </c>
      <c r="G24" s="78">
        <f t="shared" si="19"/>
        <v>12261</v>
      </c>
      <c r="H24" s="78">
        <f t="shared" si="0"/>
        <v>11034900</v>
      </c>
      <c r="I24" s="82">
        <f t="shared" si="13"/>
        <v>9931410</v>
      </c>
      <c r="J24" s="78">
        <f t="shared" si="1"/>
        <v>12261</v>
      </c>
      <c r="K24" s="78">
        <f t="shared" si="2"/>
        <v>11034900</v>
      </c>
      <c r="L24" s="82">
        <f t="shared" si="14"/>
        <v>9931410</v>
      </c>
      <c r="M24" s="78">
        <f t="shared" si="3"/>
        <v>12261</v>
      </c>
      <c r="N24" s="78">
        <f t="shared" si="4"/>
        <v>11034900</v>
      </c>
      <c r="O24" s="89">
        <f t="shared" si="15"/>
        <v>10041759</v>
      </c>
      <c r="P24" s="81"/>
      <c r="Q24" s="81">
        <v>27000000</v>
      </c>
      <c r="R24" s="81">
        <f t="shared" si="5"/>
        <v>0</v>
      </c>
      <c r="S24" s="81">
        <f t="shared" si="16"/>
        <v>0</v>
      </c>
      <c r="T24" s="96"/>
      <c r="U24" s="81">
        <f t="shared" si="6"/>
        <v>27000000</v>
      </c>
      <c r="V24" s="81">
        <f t="shared" si="7"/>
        <v>0</v>
      </c>
      <c r="W24" s="81">
        <f t="shared" si="17"/>
        <v>0</v>
      </c>
      <c r="X24" s="81"/>
      <c r="Y24" s="81">
        <f t="shared" si="8"/>
        <v>27000000</v>
      </c>
      <c r="Z24" s="81">
        <f t="shared" si="9"/>
        <v>0</v>
      </c>
      <c r="AA24" s="81">
        <f t="shared" si="18"/>
        <v>0</v>
      </c>
      <c r="AB24" s="109">
        <f t="shared" si="10"/>
        <v>9931.41</v>
      </c>
      <c r="AC24" s="109">
        <f t="shared" si="11"/>
        <v>9931.41</v>
      </c>
      <c r="AD24" s="109">
        <f t="shared" si="12"/>
        <v>10041.759</v>
      </c>
      <c r="AF24" s="87"/>
      <c r="AG24" s="88"/>
      <c r="AH24" s="88"/>
    </row>
    <row r="25" spans="1:34" x14ac:dyDescent="0.25">
      <c r="A25" s="63">
        <v>17</v>
      </c>
      <c r="B25" s="20" t="s">
        <v>11</v>
      </c>
      <c r="C25" s="93">
        <v>0.05</v>
      </c>
      <c r="D25" s="93">
        <v>0.05</v>
      </c>
      <c r="E25" s="93">
        <v>0.25</v>
      </c>
      <c r="F25" s="95">
        <v>22612</v>
      </c>
      <c r="G25" s="78">
        <f>+F25</f>
        <v>22612</v>
      </c>
      <c r="H25" s="78">
        <f t="shared" ref="H25" si="20">G25*$H$7</f>
        <v>20350800</v>
      </c>
      <c r="I25" s="82">
        <f t="shared" ref="I25" si="21">ROUND(H25*(1-C25),2)</f>
        <v>19333260</v>
      </c>
      <c r="J25" s="78">
        <f t="shared" ref="J25" si="22">G25</f>
        <v>22612</v>
      </c>
      <c r="K25" s="78">
        <f t="shared" ref="K25" si="23">J25*$K$7</f>
        <v>20350800</v>
      </c>
      <c r="L25" s="82">
        <f t="shared" ref="L25" si="24">ROUND(K25*(1-D25),2)</f>
        <v>19333260</v>
      </c>
      <c r="M25" s="78">
        <f t="shared" ref="M25" si="25">J25</f>
        <v>22612</v>
      </c>
      <c r="N25" s="78">
        <f t="shared" ref="N25" si="26">M25*$N$7</f>
        <v>20350800</v>
      </c>
      <c r="O25" s="89">
        <f t="shared" ref="O25" si="27">ROUND(N25*(1-E25),2)</f>
        <v>15263100</v>
      </c>
      <c r="P25" s="81"/>
      <c r="Q25" s="81">
        <v>27000000</v>
      </c>
      <c r="R25" s="81">
        <f t="shared" ref="R25" si="28">P25*Q25</f>
        <v>0</v>
      </c>
      <c r="S25" s="81">
        <f t="shared" ref="S25" si="29">ROUND(R25*(1-C25),-2)</f>
        <v>0</v>
      </c>
      <c r="T25" s="81"/>
      <c r="U25" s="81">
        <f t="shared" ref="U25" si="30">Q25</f>
        <v>27000000</v>
      </c>
      <c r="V25" s="81">
        <f t="shared" ref="V25" si="31">T25*U25</f>
        <v>0</v>
      </c>
      <c r="W25" s="81">
        <f t="shared" ref="W25" si="32">ROUND(V25*(1-D25),-2)</f>
        <v>0</v>
      </c>
      <c r="X25" s="81"/>
      <c r="Y25" s="81">
        <f t="shared" ref="Y25" si="33">U25</f>
        <v>27000000</v>
      </c>
      <c r="Z25" s="81">
        <f t="shared" ref="Z25" si="34">X25*Y25</f>
        <v>0</v>
      </c>
      <c r="AA25" s="81">
        <f t="shared" ref="AA25" si="35">ROUND(Z25*(1-E25),-2)</f>
        <v>0</v>
      </c>
      <c r="AB25" s="109">
        <f t="shared" ref="AB25" si="36">+I25/1000+S25/1000</f>
        <v>19333.259999999998</v>
      </c>
      <c r="AC25" s="109">
        <f t="shared" ref="AC25" si="37">+L25/1000+W25/1000</f>
        <v>19333.259999999998</v>
      </c>
      <c r="AD25" s="109">
        <f t="shared" ref="AD25" si="38">+O25/1000+AA25/1000</f>
        <v>15263.1</v>
      </c>
      <c r="AF25" s="87"/>
      <c r="AG25" s="88"/>
      <c r="AH25" s="88"/>
    </row>
    <row r="26" spans="1:34" x14ac:dyDescent="0.25">
      <c r="A26" s="63">
        <v>18</v>
      </c>
      <c r="B26" s="20" t="s">
        <v>23</v>
      </c>
      <c r="C26" s="93">
        <v>0.21</v>
      </c>
      <c r="D26" s="93">
        <v>0.2</v>
      </c>
      <c r="E26" s="93">
        <v>0.18</v>
      </c>
      <c r="F26" s="97">
        <v>6914</v>
      </c>
      <c r="G26" s="78"/>
      <c r="H26" s="78">
        <f t="shared" si="0"/>
        <v>0</v>
      </c>
      <c r="I26" s="82">
        <f t="shared" si="13"/>
        <v>0</v>
      </c>
      <c r="J26" s="78">
        <f t="shared" si="1"/>
        <v>0</v>
      </c>
      <c r="K26" s="78">
        <f t="shared" si="2"/>
        <v>0</v>
      </c>
      <c r="L26" s="82">
        <f t="shared" si="14"/>
        <v>0</v>
      </c>
      <c r="M26" s="78">
        <f t="shared" si="3"/>
        <v>0</v>
      </c>
      <c r="N26" s="78">
        <f t="shared" si="4"/>
        <v>0</v>
      </c>
      <c r="O26" s="79">
        <f t="shared" si="15"/>
        <v>0</v>
      </c>
      <c r="P26" s="81"/>
      <c r="Q26" s="81">
        <v>27000000</v>
      </c>
      <c r="R26" s="81">
        <f t="shared" si="5"/>
        <v>0</v>
      </c>
      <c r="S26" s="81">
        <f t="shared" si="16"/>
        <v>0</v>
      </c>
      <c r="T26" s="81">
        <v>1</v>
      </c>
      <c r="U26" s="81">
        <f t="shared" si="6"/>
        <v>27000000</v>
      </c>
      <c r="V26" s="81">
        <f t="shared" si="7"/>
        <v>27000000</v>
      </c>
      <c r="W26" s="81">
        <f t="shared" si="17"/>
        <v>21600000</v>
      </c>
      <c r="X26" s="81"/>
      <c r="Y26" s="81">
        <f t="shared" si="8"/>
        <v>27000000</v>
      </c>
      <c r="Z26" s="81">
        <f t="shared" si="9"/>
        <v>0</v>
      </c>
      <c r="AA26" s="81">
        <f t="shared" si="18"/>
        <v>0</v>
      </c>
      <c r="AB26" s="109">
        <f t="shared" si="10"/>
        <v>0</v>
      </c>
      <c r="AC26" s="109">
        <f t="shared" si="11"/>
        <v>21600</v>
      </c>
      <c r="AD26" s="109">
        <f t="shared" si="12"/>
        <v>0</v>
      </c>
      <c r="AF26" s="85"/>
      <c r="AG26" s="86"/>
      <c r="AH26" s="88"/>
    </row>
    <row r="27" spans="1:34" s="113" customFormat="1" x14ac:dyDescent="0.25">
      <c r="A27" s="23"/>
      <c r="B27" s="24" t="s">
        <v>24</v>
      </c>
      <c r="C27" s="98"/>
      <c r="D27" s="98"/>
      <c r="E27" s="98"/>
      <c r="F27" s="77">
        <f t="shared" ref="F27:P27" si="39">SUM(F9:F26)</f>
        <v>202517</v>
      </c>
      <c r="G27" s="77">
        <f t="shared" si="39"/>
        <v>111541</v>
      </c>
      <c r="H27" s="77">
        <f t="shared" si="39"/>
        <v>100386900</v>
      </c>
      <c r="I27" s="99">
        <f t="shared" si="39"/>
        <v>90791667</v>
      </c>
      <c r="J27" s="77">
        <f t="shared" si="39"/>
        <v>111541</v>
      </c>
      <c r="K27" s="77">
        <f t="shared" si="39"/>
        <v>100386900</v>
      </c>
      <c r="L27" s="99">
        <f t="shared" si="39"/>
        <v>91117251</v>
      </c>
      <c r="M27" s="77">
        <f t="shared" si="39"/>
        <v>111541</v>
      </c>
      <c r="N27" s="77">
        <f t="shared" si="39"/>
        <v>100386900</v>
      </c>
      <c r="O27" s="77">
        <f t="shared" si="39"/>
        <v>88377633</v>
      </c>
      <c r="P27" s="96">
        <f t="shared" si="39"/>
        <v>1</v>
      </c>
      <c r="Q27" s="96"/>
      <c r="R27" s="96">
        <f>SUM(R9:R26)</f>
        <v>27000000</v>
      </c>
      <c r="S27" s="96">
        <f>SUM(S9:S26)</f>
        <v>24030000</v>
      </c>
      <c r="T27" s="96">
        <f>SUM(T9:T26)</f>
        <v>1</v>
      </c>
      <c r="U27" s="96"/>
      <c r="V27" s="96">
        <f>SUM(V9:V26)</f>
        <v>27000000</v>
      </c>
      <c r="W27" s="96">
        <f>SUM(W9:W26)</f>
        <v>21600000</v>
      </c>
      <c r="X27" s="96">
        <f>SUM(X9:X26)</f>
        <v>1</v>
      </c>
      <c r="Y27" s="96"/>
      <c r="Z27" s="96">
        <f>SUM(Z9:Z26)</f>
        <v>27000000</v>
      </c>
      <c r="AA27" s="96">
        <f>SUM(AA9:AA26)</f>
        <v>24570000</v>
      </c>
      <c r="AB27" s="110">
        <f>SUM(AB9:AB26)</f>
        <v>114821.66699999999</v>
      </c>
      <c r="AC27" s="110">
        <f>SUM(AC9:AC26)</f>
        <v>112717.251</v>
      </c>
      <c r="AD27" s="110">
        <f>SUM(AD9:AD26)</f>
        <v>112947.63300000002</v>
      </c>
      <c r="AE27" s="111"/>
      <c r="AF27" s="112">
        <f>SUM(AF9:AF26)</f>
        <v>0</v>
      </c>
      <c r="AG27" s="112">
        <f t="shared" ref="AG27:AH27" si="40">SUM(AG9:AG26)</f>
        <v>0</v>
      </c>
      <c r="AH27" s="112">
        <f t="shared" si="40"/>
        <v>0</v>
      </c>
    </row>
    <row r="28" spans="1:34" ht="12" customHeight="1" x14ac:dyDescent="0.25">
      <c r="G28" s="114"/>
      <c r="I28" s="115"/>
      <c r="AB28" s="115"/>
      <c r="AC28" s="115"/>
      <c r="AF28" s="112"/>
    </row>
    <row r="29" spans="1:34" hidden="1" x14ac:dyDescent="0.25"/>
    <row r="30" spans="1:34" hidden="1" x14ac:dyDescent="0.25">
      <c r="B30" s="100" t="s">
        <v>43</v>
      </c>
      <c r="G30" s="115">
        <f>H27-I27</f>
        <v>9595233</v>
      </c>
      <c r="I30" s="115">
        <f>I27+'[1]ремонт ДОУ 450'!L25+'[1]Ремонт допобр.180'!I25</f>
        <v>124432467</v>
      </c>
      <c r="L30" s="115">
        <f>L27+'[1]ремонт ДОУ 450'!O25+'[1]Ремонт допобр.180'!L25</f>
        <v>124519851</v>
      </c>
      <c r="O30" s="115">
        <f>O27+'[1]ремонт ДОУ 450'!R25+'[1]Ремонт допобр.180'!O25</f>
        <v>121780833</v>
      </c>
    </row>
    <row r="31" spans="1:34" hidden="1" x14ac:dyDescent="0.25"/>
    <row r="32" spans="1:34" hidden="1" x14ac:dyDescent="0.25">
      <c r="I32" s="115"/>
      <c r="K32" s="115">
        <f>K27-L27</f>
        <v>9269649</v>
      </c>
      <c r="L32" s="115"/>
      <c r="N32" s="115">
        <f>N27-O27</f>
        <v>12009267</v>
      </c>
      <c r="O32" s="115"/>
    </row>
    <row r="33" spans="8:30" x14ac:dyDescent="0.25">
      <c r="H33" s="115"/>
      <c r="I33" s="115"/>
      <c r="L33" s="115"/>
      <c r="O33" s="115"/>
      <c r="S33" s="115"/>
      <c r="W33" s="115"/>
      <c r="AA33" s="115"/>
      <c r="AC33" s="116"/>
    </row>
    <row r="34" spans="8:30" x14ac:dyDescent="0.25">
      <c r="I34" s="115"/>
      <c r="L34" s="115"/>
      <c r="O34" s="115"/>
    </row>
    <row r="35" spans="8:30" x14ac:dyDescent="0.25">
      <c r="I35" s="115"/>
      <c r="AB35" s="116"/>
      <c r="AC35" s="116"/>
      <c r="AD35" s="116"/>
    </row>
    <row r="36" spans="8:30" x14ac:dyDescent="0.25">
      <c r="I36" s="115"/>
    </row>
    <row r="37" spans="8:30" x14ac:dyDescent="0.25">
      <c r="I37" s="115"/>
      <c r="AB37" s="116"/>
      <c r="AC37" s="116"/>
      <c r="AD37" s="116"/>
    </row>
    <row r="39" spans="8:30" ht="12" customHeight="1" x14ac:dyDescent="0.25">
      <c r="I39" s="115"/>
      <c r="L39" s="115"/>
    </row>
    <row r="40" spans="8:30" x14ac:dyDescent="0.25">
      <c r="I40" s="115"/>
      <c r="L40" s="115"/>
    </row>
    <row r="41" spans="8:30" x14ac:dyDescent="0.25">
      <c r="I41" s="115"/>
      <c r="L41" s="115"/>
    </row>
  </sheetData>
  <mergeCells count="35">
    <mergeCell ref="AD7:AD8"/>
    <mergeCell ref="V6:V7"/>
    <mergeCell ref="W6:W7"/>
    <mergeCell ref="P5:AA5"/>
    <mergeCell ref="AB5:AD6"/>
    <mergeCell ref="T8:W8"/>
    <mergeCell ref="X8:AA8"/>
    <mergeCell ref="X6:X7"/>
    <mergeCell ref="Y6:Y7"/>
    <mergeCell ref="Z6:Z7"/>
    <mergeCell ref="AA6:AA7"/>
    <mergeCell ref="T6:T7"/>
    <mergeCell ref="U6:U7"/>
    <mergeCell ref="P6:P7"/>
    <mergeCell ref="Q6:Q7"/>
    <mergeCell ref="R6:R7"/>
    <mergeCell ref="AB7:AB8"/>
    <mergeCell ref="AC7:AC8"/>
    <mergeCell ref="G8:I8"/>
    <mergeCell ref="J8:L8"/>
    <mergeCell ref="M8:O8"/>
    <mergeCell ref="J6:J7"/>
    <mergeCell ref="L6:L7"/>
    <mergeCell ref="M6:M7"/>
    <mergeCell ref="O6:O7"/>
    <mergeCell ref="P8:S8"/>
    <mergeCell ref="S6:S7"/>
    <mergeCell ref="C3:R3"/>
    <mergeCell ref="A5:A8"/>
    <mergeCell ref="B5:B8"/>
    <mergeCell ref="G5:O5"/>
    <mergeCell ref="G6:G7"/>
    <mergeCell ref="I6:I7"/>
    <mergeCell ref="C5:E7"/>
    <mergeCell ref="F5:F8"/>
  </mergeCells>
  <pageMargins left="0.23622047244094491" right="0.23622047244094491" top="0.74803149606299213" bottom="0.74803149606299213" header="0.31496062992125984" footer="0.51181102362204722"/>
  <pageSetup paperSize="9" scale="66" firstPageNumber="0" fitToWidth="2" orientation="landscape" horizontalDpi="300" verticalDpi="300" r:id="rId1"/>
  <colBreaks count="3" manualBreakCount="3">
    <brk id="19" max="1048575" man="1"/>
    <brk id="39" max="1048575" man="1"/>
    <brk id="5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30"/>
  <sheetViews>
    <sheetView view="pageBreakPreview" zoomScale="85" zoomScaleNormal="70" zoomScaleSheetLayoutView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J5" sqref="J5"/>
    </sheetView>
  </sheetViews>
  <sheetFormatPr defaultRowHeight="12.75" x14ac:dyDescent="0.2"/>
  <cols>
    <col min="1" max="1" width="4" style="16" customWidth="1"/>
    <col min="2" max="2" width="21" style="16" customWidth="1"/>
    <col min="3" max="5" width="7.28515625" style="16" hidden="1" customWidth="1"/>
    <col min="6" max="8" width="5" style="16" bestFit="1" customWidth="1"/>
    <col min="9" max="11" width="7" style="18" customWidth="1"/>
    <col min="12" max="12" width="14.85546875" style="16" customWidth="1"/>
    <col min="13" max="13" width="23" style="16" bestFit="1" customWidth="1"/>
    <col min="14" max="14" width="13.85546875" style="16" customWidth="1"/>
    <col min="15" max="15" width="21.85546875" style="16" bestFit="1" customWidth="1"/>
    <col min="16" max="17" width="13.85546875" style="16" customWidth="1"/>
    <col min="18" max="18" width="13.7109375" style="16" customWidth="1"/>
    <col min="19" max="19" width="22.42578125" style="16" customWidth="1"/>
    <col min="20" max="24" width="14.42578125" style="16" customWidth="1"/>
    <col min="25" max="25" width="5.28515625" style="16" customWidth="1"/>
    <col min="26" max="26" width="14.7109375" style="6" customWidth="1"/>
    <col min="27" max="27" width="21.85546875" style="6" customWidth="1"/>
    <col min="28" max="28" width="16" style="6" customWidth="1"/>
    <col min="29" max="29" width="21.85546875" style="6" customWidth="1"/>
    <col min="30" max="30" width="12.28515625" style="6" customWidth="1"/>
    <col min="31" max="31" width="12.7109375" style="6" customWidth="1"/>
    <col min="32" max="32" width="15.140625" style="6" customWidth="1"/>
    <col min="33" max="33" width="23" style="6" customWidth="1"/>
    <col min="34" max="35" width="11.7109375" style="6" customWidth="1"/>
    <col min="36" max="36" width="12.7109375" style="6" customWidth="1"/>
    <col min="37" max="38" width="12.42578125" style="6" customWidth="1"/>
    <col min="39" max="39" width="7.7109375" style="6" customWidth="1"/>
    <col min="40" max="40" width="14.7109375" style="6" customWidth="1"/>
    <col min="41" max="41" width="20.140625" style="6" customWidth="1"/>
    <col min="42" max="42" width="16" style="6" customWidth="1"/>
    <col min="43" max="43" width="20.140625" style="6" customWidth="1"/>
    <col min="44" max="44" width="12.28515625" style="6" customWidth="1"/>
    <col min="45" max="45" width="12.85546875" style="6" customWidth="1"/>
    <col min="46" max="46" width="15.140625" style="6" customWidth="1"/>
    <col min="47" max="47" width="20.85546875" style="6" customWidth="1"/>
    <col min="48" max="49" width="11.28515625" style="6" customWidth="1"/>
    <col min="50" max="50" width="12.7109375" style="6" customWidth="1"/>
    <col min="51" max="51" width="11.7109375" style="6" customWidth="1"/>
    <col min="52" max="52" width="13.5703125" style="6" customWidth="1"/>
    <col min="53" max="53" width="11.28515625" style="6" customWidth="1"/>
    <col min="54" max="56" width="13.5703125" style="6" bestFit="1" customWidth="1"/>
    <col min="57" max="58" width="8.85546875" style="6" customWidth="1"/>
    <col min="59" max="59" width="12.42578125" style="6" bestFit="1" customWidth="1"/>
    <col min="60" max="1046" width="8.85546875" style="6" customWidth="1"/>
  </cols>
  <sheetData>
    <row r="1" spans="1:1046" ht="54.6" customHeight="1" x14ac:dyDescent="0.2">
      <c r="B1" s="7"/>
      <c r="C1" s="154" t="s">
        <v>32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73"/>
      <c r="V1" s="73"/>
      <c r="W1" s="73"/>
      <c r="X1" s="73"/>
      <c r="Y1" s="73"/>
    </row>
    <row r="2" spans="1:1046" x14ac:dyDescent="0.2">
      <c r="A2" s="3"/>
      <c r="B2" s="3"/>
      <c r="C2" s="3"/>
      <c r="D2" s="3"/>
      <c r="E2" s="3"/>
      <c r="F2" s="3"/>
      <c r="G2" s="3"/>
      <c r="H2" s="3"/>
      <c r="I2" s="19"/>
      <c r="J2" s="19"/>
      <c r="K2" s="19"/>
    </row>
    <row r="3" spans="1:1046" ht="12.75" customHeight="1" x14ac:dyDescent="0.2">
      <c r="A3" s="74" t="s">
        <v>0</v>
      </c>
      <c r="B3" s="74" t="s">
        <v>1</v>
      </c>
      <c r="C3" s="76" t="s">
        <v>2</v>
      </c>
      <c r="D3" s="76"/>
      <c r="E3" s="76"/>
      <c r="F3" s="155" t="s">
        <v>35</v>
      </c>
      <c r="G3" s="156"/>
      <c r="H3" s="157"/>
      <c r="I3" s="121" t="s">
        <v>31</v>
      </c>
      <c r="J3" s="161"/>
      <c r="K3" s="162"/>
      <c r="L3" s="35" t="s">
        <v>25</v>
      </c>
      <c r="M3" s="35"/>
      <c r="N3" s="35"/>
      <c r="O3" s="35"/>
      <c r="P3" s="35"/>
      <c r="Q3" s="35"/>
      <c r="R3" s="35"/>
      <c r="S3" s="35"/>
      <c r="T3" s="35"/>
      <c r="U3" s="166">
        <v>2021</v>
      </c>
      <c r="V3" s="167"/>
      <c r="W3" s="167"/>
      <c r="X3" s="168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166">
        <v>2022</v>
      </c>
      <c r="AJ3" s="167"/>
      <c r="AK3" s="167"/>
      <c r="AL3" s="168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166">
        <v>2023</v>
      </c>
      <c r="AX3" s="167"/>
      <c r="AY3" s="167"/>
      <c r="AZ3" s="168"/>
      <c r="BA3" s="68"/>
    </row>
    <row r="4" spans="1:1046" ht="38.25" x14ac:dyDescent="0.2">
      <c r="A4" s="74"/>
      <c r="B4" s="74"/>
      <c r="C4" s="76">
        <v>2018</v>
      </c>
      <c r="D4" s="76">
        <v>2019</v>
      </c>
      <c r="E4" s="76">
        <v>2020</v>
      </c>
      <c r="F4" s="158"/>
      <c r="G4" s="159"/>
      <c r="H4" s="160"/>
      <c r="I4" s="163"/>
      <c r="J4" s="164"/>
      <c r="K4" s="165"/>
      <c r="L4" s="8" t="s">
        <v>26</v>
      </c>
      <c r="M4" s="8" t="s">
        <v>36</v>
      </c>
      <c r="N4" s="29" t="s">
        <v>27</v>
      </c>
      <c r="O4" s="8" t="s">
        <v>37</v>
      </c>
      <c r="P4" s="9" t="s">
        <v>38</v>
      </c>
      <c r="Q4" s="9" t="s">
        <v>40</v>
      </c>
      <c r="R4" s="33" t="s">
        <v>39</v>
      </c>
      <c r="S4" s="33"/>
      <c r="T4" s="9" t="s">
        <v>28</v>
      </c>
      <c r="U4" s="169" t="s">
        <v>41</v>
      </c>
      <c r="V4" s="168"/>
      <c r="W4" s="169" t="s">
        <v>42</v>
      </c>
      <c r="X4" s="168"/>
      <c r="Y4" s="9"/>
      <c r="Z4" s="8" t="s">
        <v>26</v>
      </c>
      <c r="AA4" s="8" t="s">
        <v>36</v>
      </c>
      <c r="AB4" s="29" t="s">
        <v>27</v>
      </c>
      <c r="AC4" s="8" t="s">
        <v>37</v>
      </c>
      <c r="AD4" s="9" t="s">
        <v>38</v>
      </c>
      <c r="AE4" s="9" t="s">
        <v>40</v>
      </c>
      <c r="AF4" s="33" t="s">
        <v>39</v>
      </c>
      <c r="AG4" s="33"/>
      <c r="AH4" s="9" t="s">
        <v>28</v>
      </c>
      <c r="AI4" s="169" t="s">
        <v>41</v>
      </c>
      <c r="AJ4" s="168"/>
      <c r="AK4" s="169" t="s">
        <v>42</v>
      </c>
      <c r="AL4" s="168"/>
      <c r="AM4" s="9"/>
      <c r="AN4" s="8" t="s">
        <v>26</v>
      </c>
      <c r="AO4" s="8" t="s">
        <v>36</v>
      </c>
      <c r="AP4" s="29" t="s">
        <v>27</v>
      </c>
      <c r="AQ4" s="8" t="s">
        <v>37</v>
      </c>
      <c r="AR4" s="9" t="s">
        <v>38</v>
      </c>
      <c r="AS4" s="9" t="s">
        <v>40</v>
      </c>
      <c r="AT4" s="33" t="s">
        <v>39</v>
      </c>
      <c r="AU4" s="33"/>
      <c r="AV4" s="9" t="s">
        <v>28</v>
      </c>
      <c r="AW4" s="169" t="s">
        <v>41</v>
      </c>
      <c r="AX4" s="168"/>
      <c r="AY4" s="169" t="s">
        <v>42</v>
      </c>
      <c r="AZ4" s="168"/>
      <c r="BA4" s="69"/>
      <c r="BB4" s="148" t="s">
        <v>30</v>
      </c>
      <c r="BC4" s="149"/>
      <c r="BD4" s="150"/>
    </row>
    <row r="5" spans="1:1046" s="46" customFormat="1" ht="15" x14ac:dyDescent="0.2">
      <c r="A5" s="74"/>
      <c r="B5" s="74"/>
      <c r="C5" s="76"/>
      <c r="D5" s="76"/>
      <c r="E5" s="76"/>
      <c r="F5" s="76">
        <v>2021</v>
      </c>
      <c r="G5" s="76">
        <v>2022</v>
      </c>
      <c r="H5" s="76">
        <v>2023</v>
      </c>
      <c r="I5" s="72">
        <v>2021</v>
      </c>
      <c r="J5" s="72">
        <v>2022</v>
      </c>
      <c r="K5" s="72">
        <v>2023</v>
      </c>
      <c r="L5" s="151">
        <v>2021</v>
      </c>
      <c r="M5" s="152"/>
      <c r="N5" s="152"/>
      <c r="O5" s="152"/>
      <c r="P5" s="152"/>
      <c r="Q5" s="152"/>
      <c r="R5" s="152"/>
      <c r="S5" s="152"/>
      <c r="T5" s="153"/>
      <c r="U5" s="75" t="s">
        <v>34</v>
      </c>
      <c r="V5" s="75" t="s">
        <v>33</v>
      </c>
      <c r="W5" s="75" t="s">
        <v>34</v>
      </c>
      <c r="X5" s="75" t="s">
        <v>33</v>
      </c>
      <c r="Y5" s="75"/>
      <c r="Z5" s="151">
        <v>2022</v>
      </c>
      <c r="AA5" s="152"/>
      <c r="AB5" s="152"/>
      <c r="AC5" s="152"/>
      <c r="AD5" s="152"/>
      <c r="AE5" s="152"/>
      <c r="AF5" s="152"/>
      <c r="AG5" s="152"/>
      <c r="AH5" s="153"/>
      <c r="AI5" s="75" t="s">
        <v>34</v>
      </c>
      <c r="AJ5" s="75" t="s">
        <v>33</v>
      </c>
      <c r="AK5" s="75" t="s">
        <v>34</v>
      </c>
      <c r="AL5" s="75" t="s">
        <v>33</v>
      </c>
      <c r="AM5" s="75"/>
      <c r="AN5" s="151">
        <v>2023</v>
      </c>
      <c r="AO5" s="152"/>
      <c r="AP5" s="152"/>
      <c r="AQ5" s="152"/>
      <c r="AR5" s="152"/>
      <c r="AS5" s="152"/>
      <c r="AT5" s="152"/>
      <c r="AU5" s="152"/>
      <c r="AV5" s="153"/>
      <c r="AW5" s="75" t="s">
        <v>34</v>
      </c>
      <c r="AX5" s="75" t="s">
        <v>33</v>
      </c>
      <c r="AY5" s="75" t="s">
        <v>34</v>
      </c>
      <c r="AZ5" s="75" t="s">
        <v>33</v>
      </c>
      <c r="BA5" s="70"/>
      <c r="BB5" s="66">
        <v>2021</v>
      </c>
      <c r="BC5" s="66">
        <v>2022</v>
      </c>
      <c r="BD5" s="66">
        <v>2023</v>
      </c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  <c r="ABK5" s="45"/>
      <c r="ABL5" s="45"/>
      <c r="ABM5" s="45"/>
      <c r="ABN5" s="45"/>
      <c r="ABO5" s="45"/>
      <c r="ABP5" s="45"/>
      <c r="ABQ5" s="45"/>
      <c r="ABR5" s="45"/>
      <c r="ABS5" s="45"/>
      <c r="ABT5" s="45"/>
      <c r="ABU5" s="45"/>
      <c r="ABV5" s="45"/>
      <c r="ABW5" s="45"/>
      <c r="ABX5" s="45"/>
      <c r="ABY5" s="45"/>
      <c r="ABZ5" s="45"/>
      <c r="ACA5" s="45"/>
      <c r="ACB5" s="45"/>
      <c r="ACC5" s="45"/>
      <c r="ACD5" s="45"/>
      <c r="ACE5" s="45"/>
      <c r="ACF5" s="45"/>
      <c r="ACG5" s="45"/>
      <c r="ACH5" s="45"/>
      <c r="ACI5" s="45"/>
      <c r="ACJ5" s="45"/>
      <c r="ACK5" s="45"/>
      <c r="ACL5" s="45"/>
      <c r="ACM5" s="45"/>
      <c r="ACN5" s="45"/>
      <c r="ACO5" s="45"/>
      <c r="ACP5" s="45"/>
      <c r="ACQ5" s="45"/>
      <c r="ACR5" s="45"/>
      <c r="ACS5" s="45"/>
      <c r="ACT5" s="45"/>
      <c r="ACU5" s="45"/>
      <c r="ACV5" s="45"/>
      <c r="ACW5" s="45"/>
      <c r="ACX5" s="45"/>
      <c r="ACY5" s="45"/>
      <c r="ACZ5" s="45"/>
      <c r="ADA5" s="45"/>
      <c r="ADB5" s="45"/>
      <c r="ADC5" s="45"/>
      <c r="ADD5" s="45"/>
      <c r="ADE5" s="45"/>
      <c r="ADF5" s="45"/>
      <c r="ADG5" s="45"/>
      <c r="ADH5" s="45"/>
      <c r="ADI5" s="45"/>
      <c r="ADJ5" s="45"/>
      <c r="ADK5" s="45"/>
      <c r="ADL5" s="45"/>
      <c r="ADM5" s="45"/>
      <c r="ADN5" s="45"/>
      <c r="ADO5" s="45"/>
      <c r="ADP5" s="45"/>
      <c r="ADQ5" s="45"/>
      <c r="ADR5" s="45"/>
      <c r="ADS5" s="45"/>
      <c r="ADT5" s="45"/>
      <c r="ADU5" s="45"/>
      <c r="ADV5" s="45"/>
      <c r="ADW5" s="45"/>
      <c r="ADX5" s="45"/>
      <c r="ADY5" s="45"/>
      <c r="ADZ5" s="45"/>
      <c r="AEA5" s="45"/>
      <c r="AEB5" s="45"/>
      <c r="AEC5" s="45"/>
      <c r="AED5" s="45"/>
      <c r="AEE5" s="45"/>
      <c r="AEF5" s="45"/>
      <c r="AEG5" s="45"/>
      <c r="AEH5" s="45"/>
      <c r="AEI5" s="45"/>
      <c r="AEJ5" s="45"/>
      <c r="AEK5" s="45"/>
      <c r="AEL5" s="45"/>
      <c r="AEM5" s="45"/>
      <c r="AEN5" s="45"/>
      <c r="AEO5" s="45"/>
      <c r="AEP5" s="45"/>
      <c r="AEQ5" s="45"/>
      <c r="AER5" s="45"/>
      <c r="AES5" s="45"/>
      <c r="AET5" s="45"/>
      <c r="AEU5" s="45"/>
      <c r="AEV5" s="45"/>
      <c r="AEW5" s="45"/>
      <c r="AEX5" s="45"/>
      <c r="AEY5" s="45"/>
      <c r="AEZ5" s="45"/>
      <c r="AFA5" s="45"/>
      <c r="AFB5" s="45"/>
      <c r="AFC5" s="45"/>
      <c r="AFD5" s="45"/>
      <c r="AFE5" s="45"/>
      <c r="AFF5" s="45"/>
      <c r="AFG5" s="45"/>
      <c r="AFH5" s="45"/>
      <c r="AFI5" s="45"/>
      <c r="AFJ5" s="45"/>
      <c r="AFK5" s="45"/>
      <c r="AFL5" s="45"/>
      <c r="AFM5" s="45"/>
      <c r="AFN5" s="45"/>
      <c r="AFO5" s="45"/>
      <c r="AFP5" s="45"/>
      <c r="AFQ5" s="45"/>
      <c r="AFR5" s="45"/>
      <c r="AFS5" s="45"/>
      <c r="AFT5" s="45"/>
      <c r="AFU5" s="45"/>
      <c r="AFV5" s="45"/>
      <c r="AFW5" s="45"/>
      <c r="AFX5" s="45"/>
      <c r="AFY5" s="45"/>
      <c r="AFZ5" s="45"/>
      <c r="AGA5" s="45"/>
      <c r="AGB5" s="45"/>
      <c r="AGC5" s="45"/>
      <c r="AGD5" s="45"/>
      <c r="AGE5" s="45"/>
      <c r="AGF5" s="45"/>
      <c r="AGG5" s="45"/>
      <c r="AGH5" s="45"/>
      <c r="AGI5" s="45"/>
      <c r="AGJ5" s="45"/>
      <c r="AGK5" s="45"/>
      <c r="AGL5" s="45"/>
      <c r="AGM5" s="45"/>
      <c r="AGN5" s="45"/>
      <c r="AGO5" s="45"/>
      <c r="AGP5" s="45"/>
      <c r="AGQ5" s="45"/>
      <c r="AGR5" s="45"/>
      <c r="AGS5" s="45"/>
      <c r="AGT5" s="45"/>
      <c r="AGU5" s="45"/>
      <c r="AGV5" s="45"/>
      <c r="AGW5" s="45"/>
      <c r="AGX5" s="45"/>
      <c r="AGY5" s="45"/>
      <c r="AGZ5" s="45"/>
      <c r="AHA5" s="45"/>
      <c r="AHB5" s="45"/>
      <c r="AHC5" s="45"/>
      <c r="AHD5" s="45"/>
      <c r="AHE5" s="45"/>
      <c r="AHF5" s="45"/>
      <c r="AHG5" s="45"/>
      <c r="AHH5" s="45"/>
      <c r="AHI5" s="45"/>
      <c r="AHJ5" s="45"/>
      <c r="AHK5" s="45"/>
      <c r="AHL5" s="45"/>
      <c r="AHM5" s="45"/>
      <c r="AHN5" s="45"/>
      <c r="AHO5" s="45"/>
      <c r="AHP5" s="45"/>
      <c r="AHQ5" s="45"/>
      <c r="AHR5" s="45"/>
      <c r="AHS5" s="45"/>
      <c r="AHT5" s="45"/>
      <c r="AHU5" s="45"/>
      <c r="AHV5" s="45"/>
      <c r="AHW5" s="45"/>
      <c r="AHX5" s="45"/>
      <c r="AHY5" s="45"/>
      <c r="AHZ5" s="45"/>
      <c r="AIA5" s="45"/>
      <c r="AIB5" s="45"/>
      <c r="AIC5" s="45"/>
      <c r="AID5" s="45"/>
      <c r="AIE5" s="45"/>
      <c r="AIF5" s="45"/>
      <c r="AIG5" s="45"/>
      <c r="AIH5" s="45"/>
      <c r="AII5" s="45"/>
      <c r="AIJ5" s="45"/>
      <c r="AIK5" s="45"/>
      <c r="AIL5" s="45"/>
      <c r="AIM5" s="45"/>
      <c r="AIN5" s="45"/>
      <c r="AIO5" s="45"/>
      <c r="AIP5" s="45"/>
      <c r="AIQ5" s="45"/>
      <c r="AIR5" s="45"/>
      <c r="AIS5" s="45"/>
      <c r="AIT5" s="45"/>
      <c r="AIU5" s="45"/>
      <c r="AIV5" s="45"/>
      <c r="AIW5" s="45"/>
      <c r="AIX5" s="45"/>
      <c r="AIY5" s="45"/>
      <c r="AIZ5" s="45"/>
      <c r="AJA5" s="45"/>
      <c r="AJB5" s="45"/>
      <c r="AJC5" s="45"/>
      <c r="AJD5" s="45"/>
      <c r="AJE5" s="45"/>
      <c r="AJF5" s="45"/>
      <c r="AJG5" s="45"/>
      <c r="AJH5" s="45"/>
      <c r="AJI5" s="45"/>
      <c r="AJJ5" s="45"/>
      <c r="AJK5" s="45"/>
      <c r="AJL5" s="45"/>
      <c r="AJM5" s="45"/>
      <c r="AJN5" s="45"/>
      <c r="AJO5" s="45"/>
      <c r="AJP5" s="45"/>
      <c r="AJQ5" s="45"/>
      <c r="AJR5" s="45"/>
      <c r="AJS5" s="45"/>
      <c r="AJT5" s="45"/>
      <c r="AJU5" s="45"/>
      <c r="AJV5" s="45"/>
      <c r="AJW5" s="45"/>
      <c r="AJX5" s="45"/>
      <c r="AJY5" s="45"/>
      <c r="AJZ5" s="45"/>
      <c r="AKA5" s="45"/>
      <c r="AKB5" s="45"/>
      <c r="AKC5" s="45"/>
      <c r="AKD5" s="45"/>
      <c r="AKE5" s="45"/>
      <c r="AKF5" s="45"/>
      <c r="AKG5" s="45"/>
      <c r="AKH5" s="45"/>
      <c r="AKI5" s="45"/>
      <c r="AKJ5" s="45"/>
      <c r="AKK5" s="45"/>
      <c r="AKL5" s="45"/>
      <c r="AKM5" s="45"/>
      <c r="AKN5" s="45"/>
      <c r="AKO5" s="45"/>
      <c r="AKP5" s="45"/>
      <c r="AKQ5" s="45"/>
      <c r="AKR5" s="45"/>
      <c r="AKS5" s="45"/>
      <c r="AKT5" s="45"/>
      <c r="AKU5" s="45"/>
      <c r="AKV5" s="45"/>
      <c r="AKW5" s="45"/>
      <c r="AKX5" s="45"/>
      <c r="AKY5" s="45"/>
      <c r="AKZ5" s="45"/>
      <c r="ALA5" s="45"/>
      <c r="ALB5" s="45"/>
      <c r="ALC5" s="45"/>
      <c r="ALD5" s="45"/>
      <c r="ALE5" s="45"/>
      <c r="ALF5" s="45"/>
      <c r="ALG5" s="45"/>
      <c r="ALH5" s="45"/>
      <c r="ALI5" s="45"/>
      <c r="ALJ5" s="45"/>
      <c r="ALK5" s="45"/>
      <c r="ALL5" s="45"/>
      <c r="ALM5" s="45"/>
      <c r="ALN5" s="45"/>
      <c r="ALO5" s="45"/>
      <c r="ALP5" s="45"/>
      <c r="ALQ5" s="45"/>
      <c r="ALR5" s="45"/>
      <c r="ALS5" s="45"/>
      <c r="ALT5" s="45"/>
      <c r="ALU5" s="45"/>
      <c r="ALV5" s="45"/>
      <c r="ALW5" s="45"/>
      <c r="ALX5" s="45"/>
      <c r="ALY5" s="45"/>
      <c r="ALZ5" s="45"/>
      <c r="AMA5" s="45"/>
      <c r="AMB5" s="45"/>
      <c r="AMC5" s="45"/>
      <c r="AMD5" s="45"/>
      <c r="AME5" s="45"/>
      <c r="AMF5" s="45"/>
      <c r="AMG5" s="45"/>
      <c r="AMH5" s="45"/>
      <c r="AMI5" s="45"/>
      <c r="AMJ5" s="45"/>
      <c r="AMK5" s="45"/>
      <c r="AML5" s="45"/>
      <c r="AMM5" s="45"/>
      <c r="AMN5" s="45"/>
      <c r="AMO5" s="45"/>
      <c r="AMP5" s="45"/>
      <c r="AMQ5" s="45"/>
      <c r="AMR5" s="45"/>
      <c r="AMS5" s="45"/>
      <c r="AMT5" s="45"/>
      <c r="AMU5" s="45"/>
      <c r="AMV5" s="45"/>
      <c r="AMW5" s="45"/>
      <c r="AMX5" s="45"/>
      <c r="AMY5" s="45"/>
      <c r="AMZ5" s="45"/>
      <c r="ANA5" s="45"/>
      <c r="ANB5" s="45"/>
      <c r="ANC5" s="45"/>
      <c r="AND5" s="45"/>
      <c r="ANE5" s="45"/>
      <c r="ANF5" s="45"/>
    </row>
    <row r="6" spans="1:1046" ht="15" x14ac:dyDescent="0.2">
      <c r="A6" s="74">
        <v>1</v>
      </c>
      <c r="B6" s="4" t="s">
        <v>6</v>
      </c>
      <c r="C6" s="1">
        <v>1.492</v>
      </c>
      <c r="D6" s="1">
        <v>1.492</v>
      </c>
      <c r="E6" s="1">
        <v>1.492</v>
      </c>
      <c r="F6" s="36">
        <f t="shared" ref="F6:F23" si="0">100%-I6</f>
        <v>0.89</v>
      </c>
      <c r="G6" s="36">
        <f t="shared" ref="G6:H21" si="1">100%-J6</f>
        <v>0.89</v>
      </c>
      <c r="H6" s="36">
        <f t="shared" si="1"/>
        <v>0.89</v>
      </c>
      <c r="I6" s="21">
        <v>0.11</v>
      </c>
      <c r="J6" s="21">
        <v>0.11</v>
      </c>
      <c r="K6" s="21">
        <v>0.11</v>
      </c>
      <c r="L6" s="10"/>
      <c r="M6" s="38">
        <f t="shared" ref="M6:M23" si="2">$N$27/$N$26</f>
        <v>0.95590079318791554</v>
      </c>
      <c r="N6" s="11">
        <f t="shared" ref="N6:N23" si="3">ROUND($N$26*(($L6*$F6)/SUMPRODUCT($F$6:$F$23,$L$6:$L$23))*M6,0)</f>
        <v>0</v>
      </c>
      <c r="O6" s="38">
        <f t="shared" ref="O6:O16" si="4">$N$28/$N$26</f>
        <v>4.409920681208445E-2</v>
      </c>
      <c r="P6" s="44">
        <f t="shared" ref="P6:P16" si="5">ROUND($N$26*(($L6*$F6)/SUMPRODUCT($F$6:$F$23,$L$6:$L$23))*O6,0)</f>
        <v>0</v>
      </c>
      <c r="Q6" s="44">
        <f t="shared" ref="Q6:Q23" si="6">N6+P6</f>
        <v>0</v>
      </c>
      <c r="R6" s="11">
        <f t="shared" ref="R6:R23" si="7">ROUNDUP(Q6/F6*I6,-2)</f>
        <v>0</v>
      </c>
      <c r="S6" s="11"/>
      <c r="T6" s="11">
        <f t="shared" ref="T6:T23" si="8">N6+P6+R6</f>
        <v>0</v>
      </c>
      <c r="U6" s="11">
        <v>0</v>
      </c>
      <c r="V6" s="11">
        <v>0</v>
      </c>
      <c r="W6" s="11">
        <f>P6-U6</f>
        <v>0</v>
      </c>
      <c r="X6" s="11">
        <f>N6-V6</f>
        <v>0</v>
      </c>
      <c r="Y6" s="11"/>
      <c r="Z6" s="10"/>
      <c r="AA6" s="38">
        <f>$AB$27/$AB$26</f>
        <v>0.96007585770091119</v>
      </c>
      <c r="AB6" s="11">
        <f>ROUND($N$26*(($L6*$F6)/SUMPRODUCT($F$6:$F$23,$L$6:$L$23))*AA6,0)</f>
        <v>0</v>
      </c>
      <c r="AC6" s="38">
        <f>$AB$28/$AB$26</f>
        <v>3.9924142299088757E-2</v>
      </c>
      <c r="AD6" s="44">
        <f>ROUND($N$26*(($L6*$F6)/SUMPRODUCT($F$6:$F$23,$L$6:$L$23))*AC6,0)</f>
        <v>0</v>
      </c>
      <c r="AE6" s="44">
        <f>AB6+AD6</f>
        <v>0</v>
      </c>
      <c r="AF6" s="11">
        <f t="shared" ref="AF6:AF23" si="9">ROUNDUP(AE6/G6*J6,-2)</f>
        <v>0</v>
      </c>
      <c r="AG6" s="39"/>
      <c r="AH6" s="11">
        <f>AB6+AD6+AF6</f>
        <v>0</v>
      </c>
      <c r="AI6" s="11">
        <v>0</v>
      </c>
      <c r="AJ6" s="11">
        <v>0</v>
      </c>
      <c r="AK6" s="11">
        <f>AD6-AI6</f>
        <v>0</v>
      </c>
      <c r="AL6" s="11">
        <f>AB6-AJ6</f>
        <v>0</v>
      </c>
      <c r="AM6" s="11"/>
      <c r="AN6" s="10">
        <f>Z6</f>
        <v>0</v>
      </c>
      <c r="AO6" s="38">
        <f>$AP$27/$AP$26</f>
        <v>0.32999311079100646</v>
      </c>
      <c r="AP6" s="11">
        <f>ROUND($AP$26*(($AN6*$H6)/SUMPRODUCT($AN$6:$AN$23,$H$6:$H$23))*AO6,0)</f>
        <v>0</v>
      </c>
      <c r="AQ6" s="38">
        <f>$AP$28/$AP$26</f>
        <v>0.67000688920899354</v>
      </c>
      <c r="AR6" s="44">
        <f>ROUND($AP$26*(($AN6*$H6)/SUMPRODUCT($AN$6:$AN$23,$H$6:$H$23))*AQ6,0)</f>
        <v>0</v>
      </c>
      <c r="AS6" s="44">
        <f>AP6+AR6</f>
        <v>0</v>
      </c>
      <c r="AT6" s="11">
        <f t="shared" ref="AT6:AT23" si="10">ROUNDUP(AS6/H6*K6,-2)</f>
        <v>0</v>
      </c>
      <c r="AU6" s="39"/>
      <c r="AV6" s="11">
        <f>AP6+AR6+AT6</f>
        <v>0</v>
      </c>
      <c r="AW6" s="11">
        <v>0</v>
      </c>
      <c r="AX6" s="11">
        <v>0</v>
      </c>
      <c r="AY6" s="11">
        <f>AR6-AW6</f>
        <v>0</v>
      </c>
      <c r="AZ6" s="11">
        <f>AP6-AX6</f>
        <v>0</v>
      </c>
      <c r="BA6" s="43"/>
      <c r="BB6" s="47">
        <f>ROUND(Q6/1000,1)</f>
        <v>0</v>
      </c>
      <c r="BC6" s="48">
        <f>ROUND(AE6/1000,1)</f>
        <v>0</v>
      </c>
      <c r="BD6" s="48">
        <f t="shared" ref="BD6:BD16" si="11">ROUND(AS6/1000,1)</f>
        <v>0</v>
      </c>
      <c r="BF6" s="30"/>
      <c r="BG6" s="30"/>
      <c r="BH6" s="30"/>
    </row>
    <row r="7" spans="1:1046" ht="15" x14ac:dyDescent="0.2">
      <c r="A7" s="74">
        <v>2</v>
      </c>
      <c r="B7" s="4" t="s">
        <v>7</v>
      </c>
      <c r="C7" s="1">
        <v>1.492</v>
      </c>
      <c r="D7" s="1">
        <v>1.492</v>
      </c>
      <c r="E7" s="1">
        <v>1.492</v>
      </c>
      <c r="F7" s="36">
        <f t="shared" si="0"/>
        <v>0.9</v>
      </c>
      <c r="G7" s="36">
        <f t="shared" si="1"/>
        <v>0.9</v>
      </c>
      <c r="H7" s="36">
        <f t="shared" si="1"/>
        <v>0.9</v>
      </c>
      <c r="I7" s="21">
        <v>0.1</v>
      </c>
      <c r="J7" s="21">
        <v>0.1</v>
      </c>
      <c r="K7" s="21">
        <v>0.1</v>
      </c>
      <c r="L7" s="12">
        <v>1</v>
      </c>
      <c r="M7" s="38">
        <f t="shared" si="2"/>
        <v>0.95590079318791554</v>
      </c>
      <c r="N7" s="11">
        <f t="shared" si="3"/>
        <v>1880591</v>
      </c>
      <c r="O7" s="38">
        <f t="shared" si="4"/>
        <v>4.409920681208445E-2</v>
      </c>
      <c r="P7" s="44">
        <f>ROUND($N$26*(($L7*$F7)/SUMPRODUCT($F$6:$F$23,$L$6:$L$23))*O7,0)</f>
        <v>86759</v>
      </c>
      <c r="Q7" s="44">
        <f t="shared" si="6"/>
        <v>1967350</v>
      </c>
      <c r="R7" s="11">
        <f t="shared" si="7"/>
        <v>218600</v>
      </c>
      <c r="S7" s="39">
        <f>R7/T7</f>
        <v>0.10000228733502596</v>
      </c>
      <c r="T7" s="11">
        <f t="shared" si="8"/>
        <v>2185950</v>
      </c>
      <c r="U7" s="11">
        <v>267311</v>
      </c>
      <c r="V7" s="11">
        <v>1880591</v>
      </c>
      <c r="W7" s="11">
        <f t="shared" ref="W7:W23" si="12">P7-U7</f>
        <v>-180552</v>
      </c>
      <c r="X7" s="11">
        <f t="shared" ref="X7:X23" si="13">N7-V7</f>
        <v>0</v>
      </c>
      <c r="Y7" s="11"/>
      <c r="Z7" s="10"/>
      <c r="AA7" s="38">
        <f t="shared" ref="AA7:AA23" si="14">$AB$27/$AB$26</f>
        <v>0.96007585770091119</v>
      </c>
      <c r="AB7" s="11">
        <f t="shared" ref="AB7:AB23" si="15">ROUND($AB$26*(($Z7*$G7)/SUMPRODUCT($Z$7:$Z$23,$G$7:$G$23))*AA7,0)</f>
        <v>0</v>
      </c>
      <c r="AC7" s="38">
        <f t="shared" ref="AC7:AC23" si="16">$AB$28/$AB$26</f>
        <v>3.9924142299088757E-2</v>
      </c>
      <c r="AD7" s="11">
        <f>ROUND($AB$26*(($Z7*$G7)/SUMPRODUCT($Z$7:$Z$23,$G$7:$G$23))*AC7,0)</f>
        <v>0</v>
      </c>
      <c r="AE7" s="44">
        <f t="shared" ref="AE7:AE23" si="17">AB7+AD7</f>
        <v>0</v>
      </c>
      <c r="AF7" s="11">
        <f t="shared" si="9"/>
        <v>0</v>
      </c>
      <c r="AG7" s="39"/>
      <c r="AH7" s="11">
        <f t="shared" ref="AH7:AH23" si="18">AB7+AD7+AF7</f>
        <v>0</v>
      </c>
      <c r="AI7" s="11">
        <v>0</v>
      </c>
      <c r="AJ7" s="11">
        <v>0</v>
      </c>
      <c r="AK7" s="11">
        <f t="shared" ref="AK7:AK23" si="19">AD7-AI7</f>
        <v>0</v>
      </c>
      <c r="AL7" s="11">
        <f t="shared" ref="AL7:AL23" si="20">AB7-AJ7</f>
        <v>0</v>
      </c>
      <c r="AM7" s="11"/>
      <c r="AN7" s="10">
        <f t="shared" ref="AN7:AN23" si="21">Z7</f>
        <v>0</v>
      </c>
      <c r="AO7" s="38">
        <f t="shared" ref="AO7:AO23" si="22">$AP$27/$AP$26</f>
        <v>0.32999311079100646</v>
      </c>
      <c r="AP7" s="11">
        <f>ROUND($AP$26*(($AN7*$H7)/SUMPRODUCT($AN$6:$AN$23,$H$6:$H$23))*AO7,0)</f>
        <v>0</v>
      </c>
      <c r="AQ7" s="38">
        <f t="shared" ref="AQ7:AQ23" si="23">$AP$28/$AP$26</f>
        <v>0.67000688920899354</v>
      </c>
      <c r="AR7" s="44">
        <f>ROUND($AP$26*(($AN7*$H7)/SUMPRODUCT($AN$6:$AN$23,$H$6:$H$23))*AQ7,0)</f>
        <v>0</v>
      </c>
      <c r="AS7" s="44">
        <f t="shared" ref="AS7:AS23" si="24">AP7+AR7</f>
        <v>0</v>
      </c>
      <c r="AT7" s="11">
        <f t="shared" si="10"/>
        <v>0</v>
      </c>
      <c r="AU7" s="39"/>
      <c r="AV7" s="11">
        <f t="shared" ref="AV7:AV23" si="25">AP7+AR7+AT7</f>
        <v>0</v>
      </c>
      <c r="AW7" s="11">
        <v>0</v>
      </c>
      <c r="AX7" s="11">
        <v>0</v>
      </c>
      <c r="AY7" s="11">
        <f t="shared" ref="AY7:AY23" si="26">AR7-AW7</f>
        <v>0</v>
      </c>
      <c r="AZ7" s="11">
        <f t="shared" ref="AZ7:AZ23" si="27">AP7-AX7</f>
        <v>0</v>
      </c>
      <c r="BA7" s="43"/>
      <c r="BB7" s="47">
        <f>ROUND(Q7/1000,1)</f>
        <v>1967.4</v>
      </c>
      <c r="BC7" s="48">
        <f>ROUND(AE7/1000,1)</f>
        <v>0</v>
      </c>
      <c r="BD7" s="48">
        <f t="shared" si="11"/>
        <v>0</v>
      </c>
      <c r="BF7" s="30"/>
      <c r="BG7" s="30"/>
      <c r="BH7" s="30"/>
    </row>
    <row r="8" spans="1:1046" ht="15" x14ac:dyDescent="0.2">
      <c r="A8" s="74">
        <v>3</v>
      </c>
      <c r="B8" s="4" t="s">
        <v>8</v>
      </c>
      <c r="C8" s="1">
        <v>1.492</v>
      </c>
      <c r="D8" s="1">
        <v>1.492</v>
      </c>
      <c r="E8" s="1">
        <v>1.492</v>
      </c>
      <c r="F8" s="36">
        <f t="shared" si="0"/>
        <v>0.9</v>
      </c>
      <c r="G8" s="36">
        <f t="shared" si="1"/>
        <v>0.9</v>
      </c>
      <c r="H8" s="36">
        <f t="shared" si="1"/>
        <v>0.9</v>
      </c>
      <c r="I8" s="21">
        <v>0.1</v>
      </c>
      <c r="J8" s="21">
        <v>0.1</v>
      </c>
      <c r="K8" s="21">
        <v>0.1</v>
      </c>
      <c r="L8" s="12">
        <v>1</v>
      </c>
      <c r="M8" s="38">
        <f t="shared" si="2"/>
        <v>0.95590079318791554</v>
      </c>
      <c r="N8" s="11">
        <f t="shared" si="3"/>
        <v>1880591</v>
      </c>
      <c r="O8" s="38">
        <f t="shared" si="4"/>
        <v>4.409920681208445E-2</v>
      </c>
      <c r="P8" s="44">
        <f t="shared" si="5"/>
        <v>86759</v>
      </c>
      <c r="Q8" s="44">
        <f t="shared" si="6"/>
        <v>1967350</v>
      </c>
      <c r="R8" s="11">
        <f t="shared" si="7"/>
        <v>218600</v>
      </c>
      <c r="S8" s="39">
        <f>R8/T8</f>
        <v>0.10000228733502596</v>
      </c>
      <c r="T8" s="11">
        <f t="shared" si="8"/>
        <v>2185950</v>
      </c>
      <c r="U8" s="11">
        <v>267311</v>
      </c>
      <c r="V8" s="11">
        <v>1880591</v>
      </c>
      <c r="W8" s="11">
        <f t="shared" si="12"/>
        <v>-180552</v>
      </c>
      <c r="X8" s="11">
        <f t="shared" si="13"/>
        <v>0</v>
      </c>
      <c r="Y8" s="11"/>
      <c r="Z8" s="10"/>
      <c r="AA8" s="38">
        <f t="shared" si="14"/>
        <v>0.96007585770091119</v>
      </c>
      <c r="AB8" s="11">
        <f t="shared" si="15"/>
        <v>0</v>
      </c>
      <c r="AC8" s="38">
        <f t="shared" si="16"/>
        <v>3.9924142299088757E-2</v>
      </c>
      <c r="AD8" s="11">
        <f>ROUND($AB$26*(($Z8*$G8)/SUMPRODUCT($Z$7:$Z$23,$G$7:$G$23))*AC8,0)</f>
        <v>0</v>
      </c>
      <c r="AE8" s="44">
        <f t="shared" si="17"/>
        <v>0</v>
      </c>
      <c r="AF8" s="11">
        <f t="shared" si="9"/>
        <v>0</v>
      </c>
      <c r="AG8" s="39"/>
      <c r="AH8" s="11">
        <f t="shared" si="18"/>
        <v>0</v>
      </c>
      <c r="AI8" s="11">
        <v>0</v>
      </c>
      <c r="AJ8" s="11">
        <v>0</v>
      </c>
      <c r="AK8" s="11">
        <f t="shared" si="19"/>
        <v>0</v>
      </c>
      <c r="AL8" s="11">
        <f t="shared" si="20"/>
        <v>0</v>
      </c>
      <c r="AM8" s="11"/>
      <c r="AN8" s="10">
        <f t="shared" si="21"/>
        <v>0</v>
      </c>
      <c r="AO8" s="38">
        <f t="shared" si="22"/>
        <v>0.32999311079100646</v>
      </c>
      <c r="AP8" s="11">
        <f>ROUND($AP$26*(($AN8*$H8)/SUMPRODUCT($AN$6:$AN$23,$H$6:$H$23))*AO8,0)</f>
        <v>0</v>
      </c>
      <c r="AQ8" s="38">
        <f t="shared" si="23"/>
        <v>0.67000688920899354</v>
      </c>
      <c r="AR8" s="44">
        <f>ROUND($AP$26*(($AN8*$H8)/SUMPRODUCT($AN$6:$AN$23,$H$6:$H$23))*AQ8,0)</f>
        <v>0</v>
      </c>
      <c r="AS8" s="44">
        <f t="shared" si="24"/>
        <v>0</v>
      </c>
      <c r="AT8" s="11">
        <f t="shared" si="10"/>
        <v>0</v>
      </c>
      <c r="AU8" s="39"/>
      <c r="AV8" s="11">
        <f t="shared" si="25"/>
        <v>0</v>
      </c>
      <c r="AW8" s="11">
        <v>0</v>
      </c>
      <c r="AX8" s="11">
        <v>0</v>
      </c>
      <c r="AY8" s="11">
        <f t="shared" si="26"/>
        <v>0</v>
      </c>
      <c r="AZ8" s="11">
        <f t="shared" si="27"/>
        <v>0</v>
      </c>
      <c r="BA8" s="43"/>
      <c r="BB8" s="47">
        <f>ROUND(Q8/1000,1)</f>
        <v>1967.4</v>
      </c>
      <c r="BC8" s="48">
        <f>ROUND(AE8/1000,1)</f>
        <v>0</v>
      </c>
      <c r="BD8" s="48">
        <f t="shared" si="11"/>
        <v>0</v>
      </c>
      <c r="BF8" s="30"/>
      <c r="BG8" s="30"/>
      <c r="BH8" s="30"/>
    </row>
    <row r="9" spans="1:1046" ht="15" x14ac:dyDescent="0.2">
      <c r="A9" s="74">
        <v>4</v>
      </c>
      <c r="B9" s="4" t="s">
        <v>9</v>
      </c>
      <c r="C9" s="1">
        <v>1.492</v>
      </c>
      <c r="D9" s="1">
        <v>1.492</v>
      </c>
      <c r="E9" s="1">
        <v>1.492</v>
      </c>
      <c r="F9" s="36">
        <f t="shared" si="0"/>
        <v>0.9</v>
      </c>
      <c r="G9" s="36">
        <f t="shared" si="1"/>
        <v>0.9</v>
      </c>
      <c r="H9" s="36">
        <f t="shared" si="1"/>
        <v>0.9</v>
      </c>
      <c r="I9" s="21">
        <v>0.1</v>
      </c>
      <c r="J9" s="21">
        <v>0.1</v>
      </c>
      <c r="K9" s="21">
        <v>0.1</v>
      </c>
      <c r="L9" s="12"/>
      <c r="M9" s="38">
        <f t="shared" si="2"/>
        <v>0.95590079318791554</v>
      </c>
      <c r="N9" s="11">
        <f t="shared" si="3"/>
        <v>0</v>
      </c>
      <c r="O9" s="38">
        <f t="shared" si="4"/>
        <v>4.409920681208445E-2</v>
      </c>
      <c r="P9" s="44">
        <f t="shared" si="5"/>
        <v>0</v>
      </c>
      <c r="Q9" s="44">
        <f t="shared" si="6"/>
        <v>0</v>
      </c>
      <c r="R9" s="11">
        <f t="shared" si="7"/>
        <v>0</v>
      </c>
      <c r="S9" s="39"/>
      <c r="T9" s="11">
        <f t="shared" si="8"/>
        <v>0</v>
      </c>
      <c r="U9" s="11">
        <v>0</v>
      </c>
      <c r="V9" s="11">
        <v>0</v>
      </c>
      <c r="W9" s="11">
        <f t="shared" si="12"/>
        <v>0</v>
      </c>
      <c r="X9" s="11">
        <f t="shared" si="13"/>
        <v>0</v>
      </c>
      <c r="Y9" s="11"/>
      <c r="Z9" s="10"/>
      <c r="AA9" s="38">
        <f t="shared" si="14"/>
        <v>0.96007585770091119</v>
      </c>
      <c r="AB9" s="11">
        <f t="shared" si="15"/>
        <v>0</v>
      </c>
      <c r="AC9" s="38">
        <f t="shared" si="16"/>
        <v>3.9924142299088757E-2</v>
      </c>
      <c r="AD9" s="11">
        <f>ROUND($AB$26*(($Z9*$G9)/SUMPRODUCT($Z$7:$Z$23,$G$7:$G$23))*AC9,0)</f>
        <v>0</v>
      </c>
      <c r="AE9" s="44">
        <f t="shared" si="17"/>
        <v>0</v>
      </c>
      <c r="AF9" s="11">
        <f t="shared" si="9"/>
        <v>0</v>
      </c>
      <c r="AG9" s="39"/>
      <c r="AH9" s="11">
        <f t="shared" si="18"/>
        <v>0</v>
      </c>
      <c r="AI9" s="11">
        <v>0</v>
      </c>
      <c r="AJ9" s="11">
        <v>0</v>
      </c>
      <c r="AK9" s="11">
        <f t="shared" si="19"/>
        <v>0</v>
      </c>
      <c r="AL9" s="11">
        <f t="shared" si="20"/>
        <v>0</v>
      </c>
      <c r="AM9" s="11"/>
      <c r="AN9" s="10">
        <f t="shared" si="21"/>
        <v>0</v>
      </c>
      <c r="AO9" s="38">
        <f t="shared" si="22"/>
        <v>0.32999311079100646</v>
      </c>
      <c r="AP9" s="11">
        <f>ROUND($AP$26*(($AN9*$H9)/SUMPRODUCT($AN$6:$AN$23,$H$6:$H$23))*AO9,0)</f>
        <v>0</v>
      </c>
      <c r="AQ9" s="38">
        <f t="shared" si="23"/>
        <v>0.67000688920899354</v>
      </c>
      <c r="AR9" s="44">
        <f>ROUND($AP$26*(($AN9*$H9)/SUMPRODUCT($AN$6:$AN$23,$H$6:$H$23))*AQ9,0)</f>
        <v>0</v>
      </c>
      <c r="AS9" s="44">
        <f t="shared" si="24"/>
        <v>0</v>
      </c>
      <c r="AT9" s="11">
        <f t="shared" si="10"/>
        <v>0</v>
      </c>
      <c r="AU9" s="39"/>
      <c r="AV9" s="11">
        <f t="shared" si="25"/>
        <v>0</v>
      </c>
      <c r="AW9" s="11">
        <v>0</v>
      </c>
      <c r="AX9" s="11">
        <v>0</v>
      </c>
      <c r="AY9" s="11">
        <f t="shared" si="26"/>
        <v>0</v>
      </c>
      <c r="AZ9" s="11">
        <f t="shared" si="27"/>
        <v>0</v>
      </c>
      <c r="BA9" s="43"/>
      <c r="BB9" s="47">
        <f>ROUND(Q9/1000,1)</f>
        <v>0</v>
      </c>
      <c r="BC9" s="48">
        <f>ROUND(AE9/1000,1)</f>
        <v>0</v>
      </c>
      <c r="BD9" s="48">
        <f t="shared" si="11"/>
        <v>0</v>
      </c>
      <c r="BF9" s="30"/>
      <c r="BG9" s="30"/>
      <c r="BH9" s="30"/>
    </row>
    <row r="10" spans="1:1046" ht="15" x14ac:dyDescent="0.2">
      <c r="A10" s="74">
        <v>5</v>
      </c>
      <c r="B10" s="4" t="s">
        <v>10</v>
      </c>
      <c r="C10" s="1">
        <v>1.492</v>
      </c>
      <c r="D10" s="1">
        <v>1.492</v>
      </c>
      <c r="E10" s="1">
        <v>1.492</v>
      </c>
      <c r="F10" s="36">
        <f t="shared" si="0"/>
        <v>0.88</v>
      </c>
      <c r="G10" s="36">
        <f t="shared" si="1"/>
        <v>0.88</v>
      </c>
      <c r="H10" s="36">
        <f t="shared" si="1"/>
        <v>0.89</v>
      </c>
      <c r="I10" s="21">
        <v>0.12</v>
      </c>
      <c r="J10" s="21">
        <v>0.12</v>
      </c>
      <c r="K10" s="21">
        <v>0.11</v>
      </c>
      <c r="L10" s="12">
        <v>3</v>
      </c>
      <c r="M10" s="38">
        <f t="shared" si="2"/>
        <v>0.95590079318791554</v>
      </c>
      <c r="N10" s="11">
        <f t="shared" si="3"/>
        <v>5516401</v>
      </c>
      <c r="O10" s="38">
        <f t="shared" si="4"/>
        <v>4.409920681208445E-2</v>
      </c>
      <c r="P10" s="44">
        <f t="shared" si="5"/>
        <v>254492</v>
      </c>
      <c r="Q10" s="44">
        <f t="shared" si="6"/>
        <v>5770893</v>
      </c>
      <c r="R10" s="11">
        <f t="shared" si="7"/>
        <v>787000</v>
      </c>
      <c r="S10" s="39">
        <f>R10/T10</f>
        <v>0.12000805746601843</v>
      </c>
      <c r="T10" s="11">
        <f t="shared" si="8"/>
        <v>6557893</v>
      </c>
      <c r="U10" s="11">
        <v>784112</v>
      </c>
      <c r="V10" s="11">
        <v>5516401</v>
      </c>
      <c r="W10" s="11">
        <f t="shared" si="12"/>
        <v>-529620</v>
      </c>
      <c r="X10" s="11">
        <f t="shared" si="13"/>
        <v>0</v>
      </c>
      <c r="Y10" s="11"/>
      <c r="Z10" s="10"/>
      <c r="AA10" s="38">
        <f t="shared" si="14"/>
        <v>0.96007585770091119</v>
      </c>
      <c r="AB10" s="11">
        <f t="shared" si="15"/>
        <v>0</v>
      </c>
      <c r="AC10" s="38">
        <f t="shared" si="16"/>
        <v>3.9924142299088757E-2</v>
      </c>
      <c r="AD10" s="11">
        <f>ROUND($AB$26*(($Z10*$G10)/SUMPRODUCT($Z$7:$Z$23,$G$7:$G$23))*AC10,0)</f>
        <v>0</v>
      </c>
      <c r="AE10" s="44">
        <f t="shared" si="17"/>
        <v>0</v>
      </c>
      <c r="AF10" s="11">
        <f t="shared" si="9"/>
        <v>0</v>
      </c>
      <c r="AG10" s="39"/>
      <c r="AH10" s="11">
        <f t="shared" si="18"/>
        <v>0</v>
      </c>
      <c r="AI10" s="11">
        <v>0</v>
      </c>
      <c r="AJ10" s="11">
        <v>0</v>
      </c>
      <c r="AK10" s="11">
        <f t="shared" si="19"/>
        <v>0</v>
      </c>
      <c r="AL10" s="11">
        <f t="shared" si="20"/>
        <v>0</v>
      </c>
      <c r="AM10" s="11"/>
      <c r="AN10" s="10">
        <f t="shared" si="21"/>
        <v>0</v>
      </c>
      <c r="AO10" s="38">
        <f t="shared" si="22"/>
        <v>0.32999311079100646</v>
      </c>
      <c r="AP10" s="11">
        <f>ROUND($AP$26*(($AN10*$H10)/SUMPRODUCT($AN$6:$AN$23,$H$6:$H$23))*AO10,0)</f>
        <v>0</v>
      </c>
      <c r="AQ10" s="38">
        <f t="shared" si="23"/>
        <v>0.67000688920899354</v>
      </c>
      <c r="AR10" s="44">
        <f>ROUND($AP$26*(($AN10*$H10)/SUMPRODUCT($AN$6:$AN$23,$H$6:$H$23))*AQ10,0)</f>
        <v>0</v>
      </c>
      <c r="AS10" s="44">
        <f t="shared" si="24"/>
        <v>0</v>
      </c>
      <c r="AT10" s="11">
        <f t="shared" si="10"/>
        <v>0</v>
      </c>
      <c r="AU10" s="39"/>
      <c r="AV10" s="11">
        <f t="shared" si="25"/>
        <v>0</v>
      </c>
      <c r="AW10" s="11">
        <v>0</v>
      </c>
      <c r="AX10" s="11">
        <v>0</v>
      </c>
      <c r="AY10" s="11">
        <f t="shared" si="26"/>
        <v>0</v>
      </c>
      <c r="AZ10" s="11">
        <f t="shared" si="27"/>
        <v>0</v>
      </c>
      <c r="BA10" s="43"/>
      <c r="BB10" s="47">
        <f>ROUNDDOWN(Q10/1000,1)</f>
        <v>5770.8</v>
      </c>
      <c r="BC10" s="48">
        <f>ROUND(AE10/1000,1)</f>
        <v>0</v>
      </c>
      <c r="BD10" s="48">
        <f t="shared" si="11"/>
        <v>0</v>
      </c>
      <c r="BF10" s="30"/>
      <c r="BG10" s="30"/>
      <c r="BH10" s="30"/>
    </row>
    <row r="11" spans="1:1046" ht="15" x14ac:dyDescent="0.2">
      <c r="A11" s="74">
        <v>6</v>
      </c>
      <c r="B11" s="4" t="s">
        <v>11</v>
      </c>
      <c r="C11" s="1">
        <v>1.492</v>
      </c>
      <c r="D11" s="1">
        <v>1.492</v>
      </c>
      <c r="E11" s="1">
        <v>1.492</v>
      </c>
      <c r="F11" s="36">
        <f t="shared" si="0"/>
        <v>0.9</v>
      </c>
      <c r="G11" s="36">
        <f t="shared" si="1"/>
        <v>0.9</v>
      </c>
      <c r="H11" s="36">
        <f t="shared" si="1"/>
        <v>0.87</v>
      </c>
      <c r="I11" s="21">
        <v>0.1</v>
      </c>
      <c r="J11" s="21">
        <v>0.1</v>
      </c>
      <c r="K11" s="21">
        <v>0.13</v>
      </c>
      <c r="L11" s="12">
        <v>3</v>
      </c>
      <c r="M11" s="38">
        <f t="shared" si="2"/>
        <v>0.95590079318791554</v>
      </c>
      <c r="N11" s="11">
        <f t="shared" si="3"/>
        <v>5641774</v>
      </c>
      <c r="O11" s="38">
        <f t="shared" si="4"/>
        <v>4.409920681208445E-2</v>
      </c>
      <c r="P11" s="44">
        <f t="shared" si="5"/>
        <v>260276</v>
      </c>
      <c r="Q11" s="44">
        <f t="shared" si="6"/>
        <v>5902050</v>
      </c>
      <c r="R11" s="11">
        <f t="shared" si="7"/>
        <v>655800</v>
      </c>
      <c r="S11" s="39">
        <f>R11/T11</f>
        <v>0.10000228733502596</v>
      </c>
      <c r="T11" s="11">
        <f t="shared" si="8"/>
        <v>6557850</v>
      </c>
      <c r="U11" s="11">
        <v>801932</v>
      </c>
      <c r="V11" s="11">
        <v>5641774</v>
      </c>
      <c r="W11" s="11">
        <f t="shared" si="12"/>
        <v>-541656</v>
      </c>
      <c r="X11" s="11">
        <f t="shared" si="13"/>
        <v>0</v>
      </c>
      <c r="Y11" s="11"/>
      <c r="Z11" s="10">
        <v>3</v>
      </c>
      <c r="AA11" s="38">
        <f t="shared" si="14"/>
        <v>0.96007585770091119</v>
      </c>
      <c r="AB11" s="11">
        <f t="shared" si="15"/>
        <v>5659813</v>
      </c>
      <c r="AC11" s="38">
        <f t="shared" si="16"/>
        <v>3.9924142299088757E-2</v>
      </c>
      <c r="AD11" s="11">
        <f>ROUND($AB$26*(($Z11*$G11)/SUMPRODUCT($Z$7:$Z$23,$G$7:$G$23))*AC11,0)</f>
        <v>235360</v>
      </c>
      <c r="AE11" s="44">
        <f t="shared" si="17"/>
        <v>5895173</v>
      </c>
      <c r="AF11" s="11">
        <f t="shared" si="9"/>
        <v>655100</v>
      </c>
      <c r="AG11" s="39">
        <f t="shared" ref="AG11:AG20" si="28">AF11/AH11</f>
        <v>0.10001109877405109</v>
      </c>
      <c r="AH11" s="11">
        <f t="shared" si="18"/>
        <v>6550273</v>
      </c>
      <c r="AI11" s="11">
        <v>848698</v>
      </c>
      <c r="AJ11" s="11">
        <v>5659813</v>
      </c>
      <c r="AK11" s="11">
        <f t="shared" si="19"/>
        <v>-613338</v>
      </c>
      <c r="AL11" s="11">
        <f t="shared" si="20"/>
        <v>0</v>
      </c>
      <c r="AM11" s="11"/>
      <c r="AN11" s="10">
        <f t="shared" si="21"/>
        <v>3</v>
      </c>
      <c r="AO11" s="38">
        <f t="shared" si="22"/>
        <v>0.32999311079100646</v>
      </c>
      <c r="AP11" s="11">
        <f>ROUND($AP$26*(($AN11*$H11)/SUMPRODUCT($AN$6:$AN$23,$H$6:$H$23))*AO11,0)-1</f>
        <v>110192</v>
      </c>
      <c r="AQ11" s="38">
        <f t="shared" si="23"/>
        <v>0.67000688920899354</v>
      </c>
      <c r="AR11" s="44">
        <f>ROUND($AP$26*(($AN11*$H11)/SUMPRODUCT($AN$6:$AN$23,$H$6:$H$23))*AQ11,0)+1</f>
        <v>223733</v>
      </c>
      <c r="AS11" s="44">
        <f t="shared" si="24"/>
        <v>333925</v>
      </c>
      <c r="AT11" s="11">
        <f t="shared" si="10"/>
        <v>49900</v>
      </c>
      <c r="AU11" s="39">
        <f t="shared" ref="AU11:AU20" si="29">AT11/AV11</f>
        <v>0.13000716472350682</v>
      </c>
      <c r="AV11" s="11">
        <f t="shared" si="25"/>
        <v>383825</v>
      </c>
      <c r="AW11" s="11">
        <v>0</v>
      </c>
      <c r="AX11" s="11">
        <v>0</v>
      </c>
      <c r="AY11" s="11">
        <f t="shared" si="26"/>
        <v>223733</v>
      </c>
      <c r="AZ11" s="11">
        <f t="shared" si="27"/>
        <v>110192</v>
      </c>
      <c r="BA11" s="43"/>
      <c r="BB11" s="47">
        <f>ROUNDDOWN(Q11/1000,1)</f>
        <v>5902</v>
      </c>
      <c r="BC11" s="48">
        <f>ROUNDDOWN(AE11/1000,1)</f>
        <v>5895.1</v>
      </c>
      <c r="BD11" s="48">
        <f t="shared" si="11"/>
        <v>333.9</v>
      </c>
      <c r="BF11" s="30"/>
      <c r="BG11" s="30"/>
      <c r="BH11" s="30"/>
    </row>
    <row r="12" spans="1:1046" ht="15" x14ac:dyDescent="0.2">
      <c r="A12" s="74">
        <v>7</v>
      </c>
      <c r="B12" s="4" t="s">
        <v>12</v>
      </c>
      <c r="C12" s="1">
        <v>1.492</v>
      </c>
      <c r="D12" s="1">
        <v>1.492</v>
      </c>
      <c r="E12" s="1">
        <v>1.492</v>
      </c>
      <c r="F12" s="36">
        <f t="shared" si="0"/>
        <v>0.88</v>
      </c>
      <c r="G12" s="36">
        <f t="shared" si="1"/>
        <v>0.88</v>
      </c>
      <c r="H12" s="36">
        <f t="shared" si="1"/>
        <v>0.89</v>
      </c>
      <c r="I12" s="21">
        <v>0.12</v>
      </c>
      <c r="J12" s="21">
        <v>0.12</v>
      </c>
      <c r="K12" s="21">
        <v>0.11</v>
      </c>
      <c r="L12" s="12"/>
      <c r="M12" s="38">
        <f t="shared" si="2"/>
        <v>0.95590079318791554</v>
      </c>
      <c r="N12" s="11">
        <f t="shared" si="3"/>
        <v>0</v>
      </c>
      <c r="O12" s="38">
        <f t="shared" si="4"/>
        <v>4.409920681208445E-2</v>
      </c>
      <c r="P12" s="44">
        <f t="shared" si="5"/>
        <v>0</v>
      </c>
      <c r="Q12" s="44">
        <f t="shared" si="6"/>
        <v>0</v>
      </c>
      <c r="R12" s="11">
        <f t="shared" si="7"/>
        <v>0</v>
      </c>
      <c r="S12" s="39"/>
      <c r="T12" s="11">
        <f t="shared" si="8"/>
        <v>0</v>
      </c>
      <c r="U12" s="11">
        <v>0</v>
      </c>
      <c r="V12" s="11">
        <v>0</v>
      </c>
      <c r="W12" s="11">
        <f t="shared" si="12"/>
        <v>0</v>
      </c>
      <c r="X12" s="11">
        <f t="shared" si="13"/>
        <v>0</v>
      </c>
      <c r="Y12" s="11"/>
      <c r="Z12" s="10">
        <v>3</v>
      </c>
      <c r="AA12" s="38">
        <f t="shared" si="14"/>
        <v>0.96007585770091119</v>
      </c>
      <c r="AB12" s="11">
        <f t="shared" si="15"/>
        <v>5534039</v>
      </c>
      <c r="AC12" s="38">
        <f t="shared" si="16"/>
        <v>3.9924142299088757E-2</v>
      </c>
      <c r="AD12" s="11">
        <f>ROUND($AB$26*(($Z12*$G12)/SUMPRODUCT($Z$7:$Z$23,$G$7:$G$23))*AC12,0)+1</f>
        <v>230130</v>
      </c>
      <c r="AE12" s="44">
        <f t="shared" si="17"/>
        <v>5764169</v>
      </c>
      <c r="AF12" s="11">
        <f t="shared" si="9"/>
        <v>786100</v>
      </c>
      <c r="AG12" s="39">
        <f t="shared" si="28"/>
        <v>0.12001033850670866</v>
      </c>
      <c r="AH12" s="11">
        <f t="shared" si="18"/>
        <v>6550269</v>
      </c>
      <c r="AI12" s="11">
        <v>829838</v>
      </c>
      <c r="AJ12" s="11">
        <v>5534039</v>
      </c>
      <c r="AK12" s="11">
        <f t="shared" si="19"/>
        <v>-599708</v>
      </c>
      <c r="AL12" s="11">
        <f t="shared" si="20"/>
        <v>0</v>
      </c>
      <c r="AM12" s="11"/>
      <c r="AN12" s="10">
        <f t="shared" si="21"/>
        <v>3</v>
      </c>
      <c r="AO12" s="38">
        <f t="shared" si="22"/>
        <v>0.32999311079100646</v>
      </c>
      <c r="AP12" s="11">
        <f t="shared" ref="AP12:AP23" si="30">ROUND($AP$26*(($AN12*$H12)/SUMPRODUCT($AN$6:$AN$23,$H$6:$H$23))*AO12,0)</f>
        <v>112726</v>
      </c>
      <c r="AQ12" s="38">
        <f t="shared" si="23"/>
        <v>0.67000688920899354</v>
      </c>
      <c r="AR12" s="44">
        <f t="shared" ref="AR12:AR23" si="31">ROUND($AP$26*(($AN12*$H12)/SUMPRODUCT($AN$6:$AN$23,$H$6:$H$23))*AQ12,0)</f>
        <v>228875</v>
      </c>
      <c r="AS12" s="44">
        <f t="shared" si="24"/>
        <v>341601</v>
      </c>
      <c r="AT12" s="11">
        <f t="shared" si="10"/>
        <v>42300</v>
      </c>
      <c r="AU12" s="39">
        <f t="shared" si="29"/>
        <v>0.11018465698187814</v>
      </c>
      <c r="AV12" s="11">
        <f t="shared" si="25"/>
        <v>383901</v>
      </c>
      <c r="AW12" s="11">
        <v>0</v>
      </c>
      <c r="AX12" s="11">
        <v>0</v>
      </c>
      <c r="AY12" s="11">
        <f t="shared" si="26"/>
        <v>228875</v>
      </c>
      <c r="AZ12" s="11">
        <f t="shared" si="27"/>
        <v>112726</v>
      </c>
      <c r="BA12" s="43"/>
      <c r="BB12" s="47">
        <f t="shared" ref="BB12:BB18" si="32">ROUND(Q12/1000,1)</f>
        <v>0</v>
      </c>
      <c r="BC12" s="48">
        <f>ROUNDDOWN(AE12/1000,1)</f>
        <v>5764.1</v>
      </c>
      <c r="BD12" s="48">
        <f t="shared" si="11"/>
        <v>341.6</v>
      </c>
      <c r="BF12" s="30"/>
      <c r="BG12" s="30"/>
      <c r="BH12" s="30"/>
    </row>
    <row r="13" spans="1:1046" ht="15" x14ac:dyDescent="0.2">
      <c r="A13" s="74">
        <v>8</v>
      </c>
      <c r="B13" s="4" t="s">
        <v>13</v>
      </c>
      <c r="C13" s="1">
        <v>1.492</v>
      </c>
      <c r="D13" s="1">
        <v>1.492</v>
      </c>
      <c r="E13" s="1">
        <v>1.492</v>
      </c>
      <c r="F13" s="36">
        <f t="shared" si="0"/>
        <v>0.87</v>
      </c>
      <c r="G13" s="36">
        <f t="shared" si="1"/>
        <v>0.87</v>
      </c>
      <c r="H13" s="36">
        <f t="shared" si="1"/>
        <v>0.89</v>
      </c>
      <c r="I13" s="21">
        <v>0.13</v>
      </c>
      <c r="J13" s="21">
        <v>0.13</v>
      </c>
      <c r="K13" s="21">
        <v>0.11</v>
      </c>
      <c r="L13" s="12"/>
      <c r="M13" s="38">
        <f t="shared" si="2"/>
        <v>0.95590079318791554</v>
      </c>
      <c r="N13" s="11">
        <f t="shared" si="3"/>
        <v>0</v>
      </c>
      <c r="O13" s="38">
        <f t="shared" si="4"/>
        <v>4.409920681208445E-2</v>
      </c>
      <c r="P13" s="44">
        <f t="shared" si="5"/>
        <v>0</v>
      </c>
      <c r="Q13" s="44">
        <f t="shared" si="6"/>
        <v>0</v>
      </c>
      <c r="R13" s="11">
        <f t="shared" si="7"/>
        <v>0</v>
      </c>
      <c r="S13" s="39"/>
      <c r="T13" s="11">
        <f t="shared" si="8"/>
        <v>0</v>
      </c>
      <c r="U13" s="11">
        <v>0</v>
      </c>
      <c r="V13" s="11">
        <v>0</v>
      </c>
      <c r="W13" s="11">
        <f t="shared" si="12"/>
        <v>0</v>
      </c>
      <c r="X13" s="11">
        <f t="shared" si="13"/>
        <v>0</v>
      </c>
      <c r="Y13" s="11"/>
      <c r="Z13" s="10"/>
      <c r="AA13" s="38">
        <f t="shared" si="14"/>
        <v>0.96007585770091119</v>
      </c>
      <c r="AB13" s="11">
        <f t="shared" si="15"/>
        <v>0</v>
      </c>
      <c r="AC13" s="38">
        <f t="shared" si="16"/>
        <v>3.9924142299088757E-2</v>
      </c>
      <c r="AD13" s="11">
        <f t="shared" ref="AD13:AD23" si="33">ROUND($AB$26*(($Z13*$G13)/SUMPRODUCT($Z$7:$Z$23,$G$7:$G$23))*AC13,0)</f>
        <v>0</v>
      </c>
      <c r="AE13" s="44">
        <f t="shared" si="17"/>
        <v>0</v>
      </c>
      <c r="AF13" s="11">
        <f t="shared" si="9"/>
        <v>0</v>
      </c>
      <c r="AG13" s="39"/>
      <c r="AH13" s="11">
        <f t="shared" si="18"/>
        <v>0</v>
      </c>
      <c r="AI13" s="11">
        <v>0</v>
      </c>
      <c r="AJ13" s="11">
        <v>0</v>
      </c>
      <c r="AK13" s="11">
        <f t="shared" si="19"/>
        <v>0</v>
      </c>
      <c r="AL13" s="11">
        <f t="shared" si="20"/>
        <v>0</v>
      </c>
      <c r="AM13" s="11"/>
      <c r="AN13" s="10">
        <f t="shared" si="21"/>
        <v>0</v>
      </c>
      <c r="AO13" s="38">
        <f t="shared" si="22"/>
        <v>0.32999311079100646</v>
      </c>
      <c r="AP13" s="11">
        <f t="shared" si="30"/>
        <v>0</v>
      </c>
      <c r="AQ13" s="38">
        <f t="shared" si="23"/>
        <v>0.67000688920899354</v>
      </c>
      <c r="AR13" s="44">
        <f t="shared" si="31"/>
        <v>0</v>
      </c>
      <c r="AS13" s="44">
        <f t="shared" si="24"/>
        <v>0</v>
      </c>
      <c r="AT13" s="11">
        <f t="shared" si="10"/>
        <v>0</v>
      </c>
      <c r="AU13" s="39"/>
      <c r="AV13" s="11">
        <f t="shared" si="25"/>
        <v>0</v>
      </c>
      <c r="AW13" s="11">
        <v>0</v>
      </c>
      <c r="AX13" s="11">
        <v>0</v>
      </c>
      <c r="AY13" s="11">
        <f t="shared" si="26"/>
        <v>0</v>
      </c>
      <c r="AZ13" s="11">
        <f t="shared" si="27"/>
        <v>0</v>
      </c>
      <c r="BA13" s="43"/>
      <c r="BB13" s="47">
        <f t="shared" si="32"/>
        <v>0</v>
      </c>
      <c r="BC13" s="48">
        <f t="shared" ref="BC13:BC23" si="34">ROUND(AE13/1000,1)</f>
        <v>0</v>
      </c>
      <c r="BD13" s="48">
        <f t="shared" si="11"/>
        <v>0</v>
      </c>
      <c r="BF13" s="30"/>
      <c r="BG13" s="30"/>
      <c r="BH13" s="30"/>
    </row>
    <row r="14" spans="1:1046" ht="15" x14ac:dyDescent="0.2">
      <c r="A14" s="74">
        <v>9</v>
      </c>
      <c r="B14" s="4" t="s">
        <v>14</v>
      </c>
      <c r="C14" s="1">
        <v>1.492</v>
      </c>
      <c r="D14" s="1">
        <v>1.492</v>
      </c>
      <c r="E14" s="1">
        <v>1.492</v>
      </c>
      <c r="F14" s="36">
        <f t="shared" si="0"/>
        <v>0.9</v>
      </c>
      <c r="G14" s="36">
        <f t="shared" si="1"/>
        <v>0.9</v>
      </c>
      <c r="H14" s="36">
        <f t="shared" si="1"/>
        <v>0.9</v>
      </c>
      <c r="I14" s="21">
        <v>0.1</v>
      </c>
      <c r="J14" s="21">
        <v>0.1</v>
      </c>
      <c r="K14" s="21">
        <v>0.1</v>
      </c>
      <c r="L14" s="12"/>
      <c r="M14" s="38">
        <f t="shared" si="2"/>
        <v>0.95590079318791554</v>
      </c>
      <c r="N14" s="11">
        <f t="shared" si="3"/>
        <v>0</v>
      </c>
      <c r="O14" s="38">
        <f t="shared" si="4"/>
        <v>4.409920681208445E-2</v>
      </c>
      <c r="P14" s="44">
        <f t="shared" si="5"/>
        <v>0</v>
      </c>
      <c r="Q14" s="44">
        <f t="shared" si="6"/>
        <v>0</v>
      </c>
      <c r="R14" s="11">
        <f t="shared" si="7"/>
        <v>0</v>
      </c>
      <c r="S14" s="39"/>
      <c r="T14" s="11">
        <f t="shared" si="8"/>
        <v>0</v>
      </c>
      <c r="U14" s="11">
        <v>0</v>
      </c>
      <c r="V14" s="11">
        <v>0</v>
      </c>
      <c r="W14" s="11">
        <f t="shared" si="12"/>
        <v>0</v>
      </c>
      <c r="X14" s="11">
        <f t="shared" si="13"/>
        <v>0</v>
      </c>
      <c r="Y14" s="11"/>
      <c r="Z14" s="10">
        <v>1</v>
      </c>
      <c r="AA14" s="38">
        <f t="shared" si="14"/>
        <v>0.96007585770091119</v>
      </c>
      <c r="AB14" s="11">
        <f t="shared" si="15"/>
        <v>1886604</v>
      </c>
      <c r="AC14" s="38">
        <f t="shared" si="16"/>
        <v>3.9924142299088757E-2</v>
      </c>
      <c r="AD14" s="11">
        <f t="shared" si="33"/>
        <v>78453</v>
      </c>
      <c r="AE14" s="44">
        <f t="shared" si="17"/>
        <v>1965057</v>
      </c>
      <c r="AF14" s="11">
        <f t="shared" si="9"/>
        <v>218400</v>
      </c>
      <c r="AG14" s="39">
        <f t="shared" si="28"/>
        <v>0.10002486882040727</v>
      </c>
      <c r="AH14" s="11">
        <f t="shared" si="18"/>
        <v>2183457</v>
      </c>
      <c r="AI14" s="11">
        <v>282899</v>
      </c>
      <c r="AJ14" s="11">
        <v>1886604</v>
      </c>
      <c r="AK14" s="11">
        <f t="shared" si="19"/>
        <v>-204446</v>
      </c>
      <c r="AL14" s="11">
        <f t="shared" si="20"/>
        <v>0</v>
      </c>
      <c r="AM14" s="11"/>
      <c r="AN14" s="10">
        <f t="shared" si="21"/>
        <v>1</v>
      </c>
      <c r="AO14" s="38">
        <f t="shared" si="22"/>
        <v>0.32999311079100646</v>
      </c>
      <c r="AP14" s="11">
        <f t="shared" si="30"/>
        <v>37998</v>
      </c>
      <c r="AQ14" s="38">
        <f t="shared" si="23"/>
        <v>0.67000688920899354</v>
      </c>
      <c r="AR14" s="44">
        <f t="shared" si="31"/>
        <v>77149</v>
      </c>
      <c r="AS14" s="44">
        <f t="shared" si="24"/>
        <v>115147</v>
      </c>
      <c r="AT14" s="11">
        <f t="shared" si="10"/>
        <v>12800</v>
      </c>
      <c r="AU14" s="39">
        <f t="shared" si="29"/>
        <v>0.10004142340187734</v>
      </c>
      <c r="AV14" s="11">
        <f t="shared" si="25"/>
        <v>127947</v>
      </c>
      <c r="AW14" s="11">
        <v>0</v>
      </c>
      <c r="AX14" s="11">
        <v>0</v>
      </c>
      <c r="AY14" s="11">
        <f t="shared" si="26"/>
        <v>77149</v>
      </c>
      <c r="AZ14" s="11">
        <f t="shared" si="27"/>
        <v>37998</v>
      </c>
      <c r="BA14" s="43"/>
      <c r="BB14" s="47">
        <f t="shared" si="32"/>
        <v>0</v>
      </c>
      <c r="BC14" s="48">
        <f t="shared" si="34"/>
        <v>1965.1</v>
      </c>
      <c r="BD14" s="48">
        <f t="shared" si="11"/>
        <v>115.1</v>
      </c>
      <c r="BF14" s="30"/>
      <c r="BG14" s="30"/>
      <c r="BH14" s="30"/>
    </row>
    <row r="15" spans="1:1046" ht="15" x14ac:dyDescent="0.2">
      <c r="A15" s="74">
        <v>10</v>
      </c>
      <c r="B15" s="4" t="s">
        <v>15</v>
      </c>
      <c r="C15" s="1">
        <v>1.492</v>
      </c>
      <c r="D15" s="1">
        <v>1.492</v>
      </c>
      <c r="E15" s="1">
        <v>1.492</v>
      </c>
      <c r="F15" s="36">
        <f t="shared" si="0"/>
        <v>0.9</v>
      </c>
      <c r="G15" s="36">
        <f t="shared" si="1"/>
        <v>0.9</v>
      </c>
      <c r="H15" s="36">
        <f t="shared" si="1"/>
        <v>0.9</v>
      </c>
      <c r="I15" s="21">
        <v>0.1</v>
      </c>
      <c r="J15" s="21">
        <v>0.1</v>
      </c>
      <c r="K15" s="21">
        <v>0.1</v>
      </c>
      <c r="L15" s="12">
        <v>1</v>
      </c>
      <c r="M15" s="38">
        <f t="shared" si="2"/>
        <v>0.95590079318791554</v>
      </c>
      <c r="N15" s="11">
        <f t="shared" si="3"/>
        <v>1880591</v>
      </c>
      <c r="O15" s="38">
        <f t="shared" si="4"/>
        <v>4.409920681208445E-2</v>
      </c>
      <c r="P15" s="44">
        <f t="shared" si="5"/>
        <v>86759</v>
      </c>
      <c r="Q15" s="44">
        <f t="shared" si="6"/>
        <v>1967350</v>
      </c>
      <c r="R15" s="11">
        <f t="shared" si="7"/>
        <v>218600</v>
      </c>
      <c r="S15" s="39">
        <f>R15/T15</f>
        <v>0.10000228733502596</v>
      </c>
      <c r="T15" s="11">
        <f t="shared" si="8"/>
        <v>2185950</v>
      </c>
      <c r="U15" s="11">
        <v>267311</v>
      </c>
      <c r="V15" s="11">
        <v>1880591</v>
      </c>
      <c r="W15" s="11">
        <f t="shared" si="12"/>
        <v>-180552</v>
      </c>
      <c r="X15" s="11">
        <f t="shared" si="13"/>
        <v>0</v>
      </c>
      <c r="Y15" s="11"/>
      <c r="Z15" s="10">
        <v>2</v>
      </c>
      <c r="AA15" s="38">
        <f t="shared" si="14"/>
        <v>0.96007585770091119</v>
      </c>
      <c r="AB15" s="11">
        <f t="shared" si="15"/>
        <v>3773209</v>
      </c>
      <c r="AC15" s="38">
        <f t="shared" si="16"/>
        <v>3.9924142299088757E-2</v>
      </c>
      <c r="AD15" s="11">
        <f t="shared" si="33"/>
        <v>156906</v>
      </c>
      <c r="AE15" s="44">
        <f t="shared" si="17"/>
        <v>3930115</v>
      </c>
      <c r="AF15" s="11">
        <f t="shared" si="9"/>
        <v>436700</v>
      </c>
      <c r="AG15" s="39">
        <f t="shared" si="28"/>
        <v>0.10000423649730983</v>
      </c>
      <c r="AH15" s="11">
        <f t="shared" si="18"/>
        <v>4366815</v>
      </c>
      <c r="AI15" s="11">
        <v>565799</v>
      </c>
      <c r="AJ15" s="11">
        <v>3773209</v>
      </c>
      <c r="AK15" s="11">
        <f t="shared" si="19"/>
        <v>-408893</v>
      </c>
      <c r="AL15" s="11">
        <f t="shared" si="20"/>
        <v>0</v>
      </c>
      <c r="AM15" s="11"/>
      <c r="AN15" s="10">
        <f t="shared" si="21"/>
        <v>2</v>
      </c>
      <c r="AO15" s="38">
        <f t="shared" si="22"/>
        <v>0.32999311079100646</v>
      </c>
      <c r="AP15" s="11">
        <f t="shared" si="30"/>
        <v>75995</v>
      </c>
      <c r="AQ15" s="38">
        <f t="shared" si="23"/>
        <v>0.67000688920899354</v>
      </c>
      <c r="AR15" s="44">
        <f t="shared" si="31"/>
        <v>154298</v>
      </c>
      <c r="AS15" s="44">
        <f t="shared" si="24"/>
        <v>230293</v>
      </c>
      <c r="AT15" s="11">
        <f t="shared" si="10"/>
        <v>25600</v>
      </c>
      <c r="AU15" s="39">
        <f t="shared" si="29"/>
        <v>0.10004181435209247</v>
      </c>
      <c r="AV15" s="11">
        <f t="shared" si="25"/>
        <v>255893</v>
      </c>
      <c r="AW15" s="11">
        <v>0</v>
      </c>
      <c r="AX15" s="11">
        <v>0</v>
      </c>
      <c r="AY15" s="11">
        <f t="shared" si="26"/>
        <v>154298</v>
      </c>
      <c r="AZ15" s="11">
        <f t="shared" si="27"/>
        <v>75995</v>
      </c>
      <c r="BA15" s="43"/>
      <c r="BB15" s="47">
        <f t="shared" si="32"/>
        <v>1967.4</v>
      </c>
      <c r="BC15" s="48">
        <f t="shared" si="34"/>
        <v>3930.1</v>
      </c>
      <c r="BD15" s="48">
        <f t="shared" si="11"/>
        <v>230.3</v>
      </c>
      <c r="BF15" s="30"/>
      <c r="BG15" s="30"/>
      <c r="BH15" s="30"/>
    </row>
    <row r="16" spans="1:1046" ht="15" x14ac:dyDescent="0.2">
      <c r="A16" s="74">
        <v>11</v>
      </c>
      <c r="B16" s="4" t="s">
        <v>16</v>
      </c>
      <c r="C16" s="1">
        <v>1.492</v>
      </c>
      <c r="D16" s="1">
        <v>1.492</v>
      </c>
      <c r="E16" s="1">
        <v>1.492</v>
      </c>
      <c r="F16" s="36">
        <f t="shared" si="0"/>
        <v>0.89</v>
      </c>
      <c r="G16" s="36">
        <f t="shared" si="1"/>
        <v>0.89</v>
      </c>
      <c r="H16" s="36">
        <f t="shared" si="1"/>
        <v>0.89</v>
      </c>
      <c r="I16" s="21">
        <v>0.11</v>
      </c>
      <c r="J16" s="21">
        <v>0.11</v>
      </c>
      <c r="K16" s="21">
        <v>0.11</v>
      </c>
      <c r="L16" s="12"/>
      <c r="M16" s="38">
        <f t="shared" si="2"/>
        <v>0.95590079318791554</v>
      </c>
      <c r="N16" s="11">
        <f t="shared" si="3"/>
        <v>0</v>
      </c>
      <c r="O16" s="38">
        <f t="shared" si="4"/>
        <v>4.409920681208445E-2</v>
      </c>
      <c r="P16" s="44">
        <f t="shared" si="5"/>
        <v>0</v>
      </c>
      <c r="Q16" s="44">
        <f t="shared" si="6"/>
        <v>0</v>
      </c>
      <c r="R16" s="11">
        <f t="shared" si="7"/>
        <v>0</v>
      </c>
      <c r="S16" s="39"/>
      <c r="T16" s="11">
        <f t="shared" si="8"/>
        <v>0</v>
      </c>
      <c r="U16" s="11">
        <v>0</v>
      </c>
      <c r="V16" s="11">
        <v>0</v>
      </c>
      <c r="W16" s="11">
        <f t="shared" si="12"/>
        <v>0</v>
      </c>
      <c r="X16" s="11">
        <f t="shared" si="13"/>
        <v>0</v>
      </c>
      <c r="Y16" s="11"/>
      <c r="Z16" s="10"/>
      <c r="AA16" s="38">
        <f t="shared" si="14"/>
        <v>0.96007585770091119</v>
      </c>
      <c r="AB16" s="11">
        <f t="shared" si="15"/>
        <v>0</v>
      </c>
      <c r="AC16" s="38">
        <f t="shared" si="16"/>
        <v>3.9924142299088757E-2</v>
      </c>
      <c r="AD16" s="11">
        <f t="shared" si="33"/>
        <v>0</v>
      </c>
      <c r="AE16" s="44">
        <f t="shared" si="17"/>
        <v>0</v>
      </c>
      <c r="AF16" s="11">
        <f t="shared" si="9"/>
        <v>0</v>
      </c>
      <c r="AG16" s="39"/>
      <c r="AH16" s="11">
        <f t="shared" si="18"/>
        <v>0</v>
      </c>
      <c r="AI16" s="11">
        <v>0</v>
      </c>
      <c r="AJ16" s="11">
        <v>0</v>
      </c>
      <c r="AK16" s="11">
        <f t="shared" si="19"/>
        <v>0</v>
      </c>
      <c r="AL16" s="11">
        <f t="shared" si="20"/>
        <v>0</v>
      </c>
      <c r="AM16" s="11"/>
      <c r="AN16" s="10">
        <f t="shared" si="21"/>
        <v>0</v>
      </c>
      <c r="AO16" s="38">
        <f t="shared" si="22"/>
        <v>0.32999311079100646</v>
      </c>
      <c r="AP16" s="11">
        <f t="shared" si="30"/>
        <v>0</v>
      </c>
      <c r="AQ16" s="38">
        <f t="shared" si="23"/>
        <v>0.67000688920899354</v>
      </c>
      <c r="AR16" s="44">
        <f t="shared" si="31"/>
        <v>0</v>
      </c>
      <c r="AS16" s="44">
        <f t="shared" si="24"/>
        <v>0</v>
      </c>
      <c r="AT16" s="11">
        <f t="shared" si="10"/>
        <v>0</v>
      </c>
      <c r="AU16" s="39"/>
      <c r="AV16" s="11">
        <f t="shared" si="25"/>
        <v>0</v>
      </c>
      <c r="AW16" s="11">
        <v>0</v>
      </c>
      <c r="AX16" s="11">
        <v>0</v>
      </c>
      <c r="AY16" s="11">
        <f t="shared" si="26"/>
        <v>0</v>
      </c>
      <c r="AZ16" s="11">
        <f t="shared" si="27"/>
        <v>0</v>
      </c>
      <c r="BA16" s="43"/>
      <c r="BB16" s="47">
        <f t="shared" si="32"/>
        <v>0</v>
      </c>
      <c r="BC16" s="48">
        <f t="shared" si="34"/>
        <v>0</v>
      </c>
      <c r="BD16" s="48">
        <f t="shared" si="11"/>
        <v>0</v>
      </c>
      <c r="BF16" s="30"/>
      <c r="BG16" s="30"/>
      <c r="BH16" s="30"/>
    </row>
    <row r="17" spans="1:1046" ht="15" x14ac:dyDescent="0.2">
      <c r="A17" s="74">
        <v>12</v>
      </c>
      <c r="B17" s="4" t="s">
        <v>17</v>
      </c>
      <c r="C17" s="1">
        <v>1.492</v>
      </c>
      <c r="D17" s="1">
        <v>1.492</v>
      </c>
      <c r="E17" s="1">
        <v>1.492</v>
      </c>
      <c r="F17" s="36">
        <f t="shared" si="0"/>
        <v>0.91</v>
      </c>
      <c r="G17" s="36">
        <f t="shared" si="1"/>
        <v>0.91</v>
      </c>
      <c r="H17" s="36">
        <f t="shared" si="1"/>
        <v>0.9</v>
      </c>
      <c r="I17" s="21">
        <v>0.09</v>
      </c>
      <c r="J17" s="21">
        <v>0.09</v>
      </c>
      <c r="K17" s="21">
        <v>0.1</v>
      </c>
      <c r="L17" s="12">
        <v>1</v>
      </c>
      <c r="M17" s="38">
        <f t="shared" si="2"/>
        <v>0.95590079318791554</v>
      </c>
      <c r="N17" s="11">
        <f>ROUND($N$26*(($L17*$F17)/SUMPRODUCT($F$6:$F$23,$L$6:$L$23))*M17,0)</f>
        <v>1901487</v>
      </c>
      <c r="O17" s="38">
        <f>$N$28/$N$26</f>
        <v>4.409920681208445E-2</v>
      </c>
      <c r="P17" s="44">
        <f>ROUND($N$26*(($L17*$F17)/SUMPRODUCT($F$6:$F$23,$L$6:$L$23))*O17,0)-3</f>
        <v>87720</v>
      </c>
      <c r="Q17" s="44">
        <f t="shared" si="6"/>
        <v>1989207</v>
      </c>
      <c r="R17" s="11">
        <f t="shared" si="7"/>
        <v>196800</v>
      </c>
      <c r="S17" s="39">
        <f>R17/T17</f>
        <v>9.0027159107907706E-2</v>
      </c>
      <c r="T17" s="11">
        <f t="shared" si="8"/>
        <v>2186007</v>
      </c>
      <c r="U17" s="11">
        <v>270280</v>
      </c>
      <c r="V17" s="11">
        <v>1901487</v>
      </c>
      <c r="W17" s="11">
        <f t="shared" si="12"/>
        <v>-182560</v>
      </c>
      <c r="X17" s="11">
        <f t="shared" si="13"/>
        <v>0</v>
      </c>
      <c r="Y17" s="11"/>
      <c r="Z17" s="10">
        <v>1</v>
      </c>
      <c r="AA17" s="38">
        <f t="shared" si="14"/>
        <v>0.96007585770091119</v>
      </c>
      <c r="AB17" s="11">
        <f t="shared" si="15"/>
        <v>1907567</v>
      </c>
      <c r="AC17" s="38">
        <f t="shared" si="16"/>
        <v>3.9924142299088757E-2</v>
      </c>
      <c r="AD17" s="11">
        <f t="shared" si="33"/>
        <v>79325</v>
      </c>
      <c r="AE17" s="44">
        <f t="shared" si="17"/>
        <v>1986892</v>
      </c>
      <c r="AF17" s="11">
        <f t="shared" si="9"/>
        <v>196600</v>
      </c>
      <c r="AG17" s="39">
        <f t="shared" si="28"/>
        <v>9.0039258215738827E-2</v>
      </c>
      <c r="AH17" s="11">
        <f t="shared" si="18"/>
        <v>2183492</v>
      </c>
      <c r="AI17" s="11">
        <v>286043</v>
      </c>
      <c r="AJ17" s="11">
        <v>1907567</v>
      </c>
      <c r="AK17" s="11">
        <f t="shared" si="19"/>
        <v>-206718</v>
      </c>
      <c r="AL17" s="11">
        <f t="shared" si="20"/>
        <v>0</v>
      </c>
      <c r="AM17" s="11"/>
      <c r="AN17" s="10">
        <f t="shared" si="21"/>
        <v>1</v>
      </c>
      <c r="AO17" s="38">
        <f t="shared" si="22"/>
        <v>0.32999311079100646</v>
      </c>
      <c r="AP17" s="11">
        <f t="shared" si="30"/>
        <v>37998</v>
      </c>
      <c r="AQ17" s="38">
        <f t="shared" si="23"/>
        <v>0.67000688920899354</v>
      </c>
      <c r="AR17" s="44">
        <f t="shared" si="31"/>
        <v>77149</v>
      </c>
      <c r="AS17" s="44">
        <f t="shared" si="24"/>
        <v>115147</v>
      </c>
      <c r="AT17" s="11">
        <f t="shared" si="10"/>
        <v>12800</v>
      </c>
      <c r="AU17" s="39">
        <f t="shared" si="29"/>
        <v>0.10004142340187734</v>
      </c>
      <c r="AV17" s="11">
        <f t="shared" si="25"/>
        <v>127947</v>
      </c>
      <c r="AW17" s="11">
        <v>0</v>
      </c>
      <c r="AX17" s="11">
        <v>0</v>
      </c>
      <c r="AY17" s="11">
        <f t="shared" si="26"/>
        <v>77149</v>
      </c>
      <c r="AZ17" s="11">
        <f t="shared" si="27"/>
        <v>37998</v>
      </c>
      <c r="BA17" s="43"/>
      <c r="BB17" s="47">
        <f t="shared" si="32"/>
        <v>1989.2</v>
      </c>
      <c r="BC17" s="48">
        <f t="shared" si="34"/>
        <v>1986.9</v>
      </c>
      <c r="BD17" s="48">
        <f>ROUNDUP(AS17/1000,1)</f>
        <v>115.19999999999999</v>
      </c>
      <c r="BF17" s="30"/>
      <c r="BG17" s="30"/>
      <c r="BH17" s="30"/>
    </row>
    <row r="18" spans="1:1046" ht="15" x14ac:dyDescent="0.2">
      <c r="A18" s="74">
        <v>13</v>
      </c>
      <c r="B18" s="4" t="s">
        <v>18</v>
      </c>
      <c r="C18" s="1">
        <v>1.492</v>
      </c>
      <c r="D18" s="1">
        <v>1.492</v>
      </c>
      <c r="E18" s="1">
        <v>1.492</v>
      </c>
      <c r="F18" s="36">
        <f t="shared" si="0"/>
        <v>0.9</v>
      </c>
      <c r="G18" s="36">
        <f t="shared" si="1"/>
        <v>0.9</v>
      </c>
      <c r="H18" s="36">
        <f t="shared" si="1"/>
        <v>0.9</v>
      </c>
      <c r="I18" s="21">
        <v>0.1</v>
      </c>
      <c r="J18" s="21">
        <v>0.1</v>
      </c>
      <c r="K18" s="21">
        <v>0.1</v>
      </c>
      <c r="L18" s="12"/>
      <c r="M18" s="38">
        <f t="shared" si="2"/>
        <v>0.95590079318791554</v>
      </c>
      <c r="N18" s="11">
        <f t="shared" si="3"/>
        <v>0</v>
      </c>
      <c r="O18" s="38">
        <f t="shared" ref="O18:O23" si="35">$N$28/$N$26</f>
        <v>4.409920681208445E-2</v>
      </c>
      <c r="P18" s="44">
        <f t="shared" ref="P18:P23" si="36">ROUND($N$26*(($L18*$F18)/SUMPRODUCT($F$6:$F$23,$L$6:$L$23))*O18,0)</f>
        <v>0</v>
      </c>
      <c r="Q18" s="44">
        <f t="shared" si="6"/>
        <v>0</v>
      </c>
      <c r="R18" s="11">
        <f t="shared" si="7"/>
        <v>0</v>
      </c>
      <c r="S18" s="39"/>
      <c r="T18" s="11">
        <f t="shared" si="8"/>
        <v>0</v>
      </c>
      <c r="U18" s="11">
        <v>0</v>
      </c>
      <c r="V18" s="11">
        <v>0</v>
      </c>
      <c r="W18" s="11">
        <f t="shared" si="12"/>
        <v>0</v>
      </c>
      <c r="X18" s="11">
        <f t="shared" si="13"/>
        <v>0</v>
      </c>
      <c r="Y18" s="11"/>
      <c r="Z18" s="10">
        <v>1</v>
      </c>
      <c r="AA18" s="38">
        <f t="shared" si="14"/>
        <v>0.96007585770091119</v>
      </c>
      <c r="AB18" s="11">
        <f t="shared" si="15"/>
        <v>1886604</v>
      </c>
      <c r="AC18" s="38">
        <f t="shared" si="16"/>
        <v>3.9924142299088757E-2</v>
      </c>
      <c r="AD18" s="11">
        <f t="shared" si="33"/>
        <v>78453</v>
      </c>
      <c r="AE18" s="44">
        <f t="shared" si="17"/>
        <v>1965057</v>
      </c>
      <c r="AF18" s="11">
        <f t="shared" si="9"/>
        <v>218400</v>
      </c>
      <c r="AG18" s="39">
        <f t="shared" si="28"/>
        <v>0.10002486882040727</v>
      </c>
      <c r="AH18" s="11">
        <f t="shared" si="18"/>
        <v>2183457</v>
      </c>
      <c r="AI18" s="11">
        <v>282899</v>
      </c>
      <c r="AJ18" s="11">
        <v>1886604</v>
      </c>
      <c r="AK18" s="11">
        <f t="shared" si="19"/>
        <v>-204446</v>
      </c>
      <c r="AL18" s="11">
        <f t="shared" si="20"/>
        <v>0</v>
      </c>
      <c r="AM18" s="11"/>
      <c r="AN18" s="10">
        <f t="shared" si="21"/>
        <v>1</v>
      </c>
      <c r="AO18" s="38">
        <f t="shared" si="22"/>
        <v>0.32999311079100646</v>
      </c>
      <c r="AP18" s="11">
        <f t="shared" si="30"/>
        <v>37998</v>
      </c>
      <c r="AQ18" s="38">
        <f t="shared" si="23"/>
        <v>0.67000688920899354</v>
      </c>
      <c r="AR18" s="44">
        <f t="shared" si="31"/>
        <v>77149</v>
      </c>
      <c r="AS18" s="44">
        <f t="shared" si="24"/>
        <v>115147</v>
      </c>
      <c r="AT18" s="11">
        <f t="shared" si="10"/>
        <v>12800</v>
      </c>
      <c r="AU18" s="39">
        <f t="shared" si="29"/>
        <v>0.10004142340187734</v>
      </c>
      <c r="AV18" s="11">
        <f t="shared" si="25"/>
        <v>127947</v>
      </c>
      <c r="AW18" s="11">
        <v>0</v>
      </c>
      <c r="AX18" s="11">
        <v>0</v>
      </c>
      <c r="AY18" s="11">
        <f t="shared" si="26"/>
        <v>77149</v>
      </c>
      <c r="AZ18" s="11">
        <f t="shared" si="27"/>
        <v>37998</v>
      </c>
      <c r="BA18" s="43"/>
      <c r="BB18" s="47">
        <f t="shared" si="32"/>
        <v>0</v>
      </c>
      <c r="BC18" s="48">
        <f t="shared" si="34"/>
        <v>1965.1</v>
      </c>
      <c r="BD18" s="48">
        <f>ROUNDUP(AS18/1000,1)</f>
        <v>115.19999999999999</v>
      </c>
      <c r="BF18" s="30"/>
      <c r="BG18" s="30"/>
      <c r="BH18" s="30"/>
    </row>
    <row r="19" spans="1:1046" ht="15" x14ac:dyDescent="0.2">
      <c r="A19" s="74">
        <v>14</v>
      </c>
      <c r="B19" s="4" t="s">
        <v>19</v>
      </c>
      <c r="C19" s="1">
        <v>1.492</v>
      </c>
      <c r="D19" s="1">
        <v>1.492</v>
      </c>
      <c r="E19" s="1">
        <v>1.492</v>
      </c>
      <c r="F19" s="36">
        <f t="shared" si="0"/>
        <v>0.9</v>
      </c>
      <c r="G19" s="36">
        <f t="shared" si="1"/>
        <v>0.9</v>
      </c>
      <c r="H19" s="36">
        <f t="shared" si="1"/>
        <v>0.9</v>
      </c>
      <c r="I19" s="21">
        <v>0.1</v>
      </c>
      <c r="J19" s="21">
        <v>0.1</v>
      </c>
      <c r="K19" s="21">
        <v>0.1</v>
      </c>
      <c r="L19" s="12">
        <v>3</v>
      </c>
      <c r="M19" s="38">
        <f t="shared" si="2"/>
        <v>0.95590079318791554</v>
      </c>
      <c r="N19" s="11">
        <f t="shared" si="3"/>
        <v>5641774</v>
      </c>
      <c r="O19" s="38">
        <f t="shared" si="35"/>
        <v>4.409920681208445E-2</v>
      </c>
      <c r="P19" s="44">
        <f t="shared" si="36"/>
        <v>260276</v>
      </c>
      <c r="Q19" s="44">
        <f t="shared" si="6"/>
        <v>5902050</v>
      </c>
      <c r="R19" s="11">
        <f t="shared" si="7"/>
        <v>655800</v>
      </c>
      <c r="S19" s="39">
        <f>R19/T19</f>
        <v>0.10000228733502596</v>
      </c>
      <c r="T19" s="11">
        <f t="shared" si="8"/>
        <v>6557850</v>
      </c>
      <c r="U19" s="11">
        <v>801932</v>
      </c>
      <c r="V19" s="11">
        <v>5641774</v>
      </c>
      <c r="W19" s="11">
        <f t="shared" si="12"/>
        <v>-541656</v>
      </c>
      <c r="X19" s="11">
        <f t="shared" si="13"/>
        <v>0</v>
      </c>
      <c r="Y19" s="11"/>
      <c r="Z19" s="10">
        <v>1</v>
      </c>
      <c r="AA19" s="38">
        <f t="shared" si="14"/>
        <v>0.96007585770091119</v>
      </c>
      <c r="AB19" s="11">
        <f t="shared" si="15"/>
        <v>1886604</v>
      </c>
      <c r="AC19" s="38">
        <f t="shared" si="16"/>
        <v>3.9924142299088757E-2</v>
      </c>
      <c r="AD19" s="11">
        <f t="shared" si="33"/>
        <v>78453</v>
      </c>
      <c r="AE19" s="44">
        <f t="shared" si="17"/>
        <v>1965057</v>
      </c>
      <c r="AF19" s="11">
        <f t="shared" si="9"/>
        <v>218400</v>
      </c>
      <c r="AG19" s="39">
        <f t="shared" si="28"/>
        <v>0.10002486882040727</v>
      </c>
      <c r="AH19" s="11">
        <f t="shared" si="18"/>
        <v>2183457</v>
      </c>
      <c r="AI19" s="11">
        <v>282899</v>
      </c>
      <c r="AJ19" s="11">
        <v>1886604</v>
      </c>
      <c r="AK19" s="11">
        <f t="shared" si="19"/>
        <v>-204446</v>
      </c>
      <c r="AL19" s="11">
        <f t="shared" si="20"/>
        <v>0</v>
      </c>
      <c r="AM19" s="11"/>
      <c r="AN19" s="10">
        <f t="shared" si="21"/>
        <v>1</v>
      </c>
      <c r="AO19" s="38">
        <f t="shared" si="22"/>
        <v>0.32999311079100646</v>
      </c>
      <c r="AP19" s="11">
        <f t="shared" si="30"/>
        <v>37998</v>
      </c>
      <c r="AQ19" s="38">
        <f t="shared" si="23"/>
        <v>0.67000688920899354</v>
      </c>
      <c r="AR19" s="44">
        <f t="shared" si="31"/>
        <v>77149</v>
      </c>
      <c r="AS19" s="44">
        <f t="shared" si="24"/>
        <v>115147</v>
      </c>
      <c r="AT19" s="11">
        <f t="shared" si="10"/>
        <v>12800</v>
      </c>
      <c r="AU19" s="39">
        <f t="shared" si="29"/>
        <v>0.10004142340187734</v>
      </c>
      <c r="AV19" s="11">
        <f t="shared" si="25"/>
        <v>127947</v>
      </c>
      <c r="AW19" s="11">
        <v>0</v>
      </c>
      <c r="AX19" s="11">
        <v>0</v>
      </c>
      <c r="AY19" s="11">
        <f t="shared" si="26"/>
        <v>77149</v>
      </c>
      <c r="AZ19" s="11">
        <f t="shared" si="27"/>
        <v>37998</v>
      </c>
      <c r="BA19" s="43"/>
      <c r="BB19" s="47">
        <f>ROUNDDOWN(Q19/1000,1)</f>
        <v>5902</v>
      </c>
      <c r="BC19" s="48">
        <f t="shared" si="34"/>
        <v>1965.1</v>
      </c>
      <c r="BD19" s="48">
        <f>ROUND(AS19/1000,1)</f>
        <v>115.1</v>
      </c>
      <c r="BF19" s="30"/>
      <c r="BG19" s="30"/>
      <c r="BH19" s="30"/>
    </row>
    <row r="20" spans="1:1046" ht="15" x14ac:dyDescent="0.2">
      <c r="A20" s="74">
        <v>15</v>
      </c>
      <c r="B20" s="4" t="s">
        <v>20</v>
      </c>
      <c r="C20" s="1">
        <v>1.492</v>
      </c>
      <c r="D20" s="1">
        <v>1.492</v>
      </c>
      <c r="E20" s="1">
        <v>1.492</v>
      </c>
      <c r="F20" s="36">
        <f t="shared" si="0"/>
        <v>0.88</v>
      </c>
      <c r="G20" s="36">
        <f t="shared" si="1"/>
        <v>0.88</v>
      </c>
      <c r="H20" s="36">
        <f t="shared" si="1"/>
        <v>0.9</v>
      </c>
      <c r="I20" s="21">
        <v>0.12</v>
      </c>
      <c r="J20" s="21">
        <v>0.12</v>
      </c>
      <c r="K20" s="21">
        <v>0.1</v>
      </c>
      <c r="L20" s="12"/>
      <c r="M20" s="38">
        <f t="shared" si="2"/>
        <v>0.95590079318791554</v>
      </c>
      <c r="N20" s="11">
        <f t="shared" si="3"/>
        <v>0</v>
      </c>
      <c r="O20" s="38">
        <f t="shared" si="35"/>
        <v>4.409920681208445E-2</v>
      </c>
      <c r="P20" s="44">
        <f t="shared" si="36"/>
        <v>0</v>
      </c>
      <c r="Q20" s="44">
        <f t="shared" si="6"/>
        <v>0</v>
      </c>
      <c r="R20" s="11">
        <f t="shared" si="7"/>
        <v>0</v>
      </c>
      <c r="S20" s="39"/>
      <c r="T20" s="11">
        <f t="shared" si="8"/>
        <v>0</v>
      </c>
      <c r="U20" s="11">
        <v>0</v>
      </c>
      <c r="V20" s="11">
        <v>0</v>
      </c>
      <c r="W20" s="11">
        <f t="shared" si="12"/>
        <v>0</v>
      </c>
      <c r="X20" s="11">
        <f t="shared" si="13"/>
        <v>0</v>
      </c>
      <c r="Y20" s="11"/>
      <c r="Z20" s="10">
        <v>2</v>
      </c>
      <c r="AA20" s="38">
        <f t="shared" si="14"/>
        <v>0.96007585770091119</v>
      </c>
      <c r="AB20" s="11">
        <f t="shared" si="15"/>
        <v>3689360</v>
      </c>
      <c r="AC20" s="38">
        <f t="shared" si="16"/>
        <v>3.9924142299088757E-2</v>
      </c>
      <c r="AD20" s="11">
        <f t="shared" si="33"/>
        <v>153420</v>
      </c>
      <c r="AE20" s="44">
        <f t="shared" si="17"/>
        <v>3842780</v>
      </c>
      <c r="AF20" s="11">
        <f t="shared" si="9"/>
        <v>524100</v>
      </c>
      <c r="AG20" s="39">
        <f t="shared" si="28"/>
        <v>0.12001703733558056</v>
      </c>
      <c r="AH20" s="11">
        <f t="shared" si="18"/>
        <v>4366880</v>
      </c>
      <c r="AI20" s="11">
        <v>553225</v>
      </c>
      <c r="AJ20" s="11">
        <v>3689360</v>
      </c>
      <c r="AK20" s="11">
        <f t="shared" si="19"/>
        <v>-399805</v>
      </c>
      <c r="AL20" s="11">
        <f t="shared" si="20"/>
        <v>0</v>
      </c>
      <c r="AM20" s="11"/>
      <c r="AN20" s="10">
        <f t="shared" si="21"/>
        <v>2</v>
      </c>
      <c r="AO20" s="38">
        <f t="shared" si="22"/>
        <v>0.32999311079100646</v>
      </c>
      <c r="AP20" s="11">
        <f t="shared" si="30"/>
        <v>75995</v>
      </c>
      <c r="AQ20" s="38">
        <f t="shared" si="23"/>
        <v>0.67000688920899354</v>
      </c>
      <c r="AR20" s="44">
        <f t="shared" si="31"/>
        <v>154298</v>
      </c>
      <c r="AS20" s="44">
        <f t="shared" si="24"/>
        <v>230293</v>
      </c>
      <c r="AT20" s="11">
        <f t="shared" si="10"/>
        <v>25600</v>
      </c>
      <c r="AU20" s="39">
        <f t="shared" si="29"/>
        <v>0.10004181435209247</v>
      </c>
      <c r="AV20" s="11">
        <f t="shared" si="25"/>
        <v>255893</v>
      </c>
      <c r="AW20" s="11">
        <v>0</v>
      </c>
      <c r="AX20" s="11">
        <v>0</v>
      </c>
      <c r="AY20" s="11">
        <f t="shared" si="26"/>
        <v>154298</v>
      </c>
      <c r="AZ20" s="11">
        <f t="shared" si="27"/>
        <v>75995</v>
      </c>
      <c r="BA20" s="43"/>
      <c r="BB20" s="47">
        <f>ROUND(Q20/1000,1)</f>
        <v>0</v>
      </c>
      <c r="BC20" s="48">
        <f t="shared" si="34"/>
        <v>3842.8</v>
      </c>
      <c r="BD20" s="48">
        <f>ROUND(AS20/1000,1)</f>
        <v>230.3</v>
      </c>
      <c r="BF20" s="30"/>
      <c r="BG20" s="30"/>
      <c r="BH20" s="30"/>
    </row>
    <row r="21" spans="1:1046" ht="15" x14ac:dyDescent="0.2">
      <c r="A21" s="74">
        <v>16</v>
      </c>
      <c r="B21" s="4" t="s">
        <v>21</v>
      </c>
      <c r="C21" s="1">
        <v>1.492</v>
      </c>
      <c r="D21" s="1">
        <v>1.492</v>
      </c>
      <c r="E21" s="1">
        <v>1.492</v>
      </c>
      <c r="F21" s="36">
        <f t="shared" si="0"/>
        <v>0.91</v>
      </c>
      <c r="G21" s="36">
        <f t="shared" si="1"/>
        <v>0.91</v>
      </c>
      <c r="H21" s="36">
        <f t="shared" si="1"/>
        <v>0.9</v>
      </c>
      <c r="I21" s="21">
        <v>0.09</v>
      </c>
      <c r="J21" s="21">
        <v>0.09</v>
      </c>
      <c r="K21" s="21">
        <v>0.1</v>
      </c>
      <c r="L21" s="12"/>
      <c r="M21" s="38">
        <f t="shared" si="2"/>
        <v>0.95590079318791554</v>
      </c>
      <c r="N21" s="11">
        <f t="shared" si="3"/>
        <v>0</v>
      </c>
      <c r="O21" s="38">
        <f t="shared" si="35"/>
        <v>4.409920681208445E-2</v>
      </c>
      <c r="P21" s="44">
        <f t="shared" si="36"/>
        <v>0</v>
      </c>
      <c r="Q21" s="44">
        <f t="shared" si="6"/>
        <v>0</v>
      </c>
      <c r="R21" s="11">
        <f t="shared" si="7"/>
        <v>0</v>
      </c>
      <c r="S21" s="39"/>
      <c r="T21" s="11">
        <f t="shared" si="8"/>
        <v>0</v>
      </c>
      <c r="U21" s="11">
        <v>0</v>
      </c>
      <c r="V21" s="11">
        <v>0</v>
      </c>
      <c r="W21" s="11">
        <f t="shared" si="12"/>
        <v>0</v>
      </c>
      <c r="X21" s="11">
        <f t="shared" si="13"/>
        <v>0</v>
      </c>
      <c r="Y21" s="11"/>
      <c r="Z21" s="10"/>
      <c r="AA21" s="38">
        <f t="shared" si="14"/>
        <v>0.96007585770091119</v>
      </c>
      <c r="AB21" s="11">
        <f t="shared" si="15"/>
        <v>0</v>
      </c>
      <c r="AC21" s="38">
        <f t="shared" si="16"/>
        <v>3.9924142299088757E-2</v>
      </c>
      <c r="AD21" s="11">
        <f t="shared" si="33"/>
        <v>0</v>
      </c>
      <c r="AE21" s="44">
        <f t="shared" si="17"/>
        <v>0</v>
      </c>
      <c r="AF21" s="11">
        <f t="shared" si="9"/>
        <v>0</v>
      </c>
      <c r="AG21" s="39"/>
      <c r="AH21" s="11">
        <f t="shared" si="18"/>
        <v>0</v>
      </c>
      <c r="AI21" s="11">
        <v>0</v>
      </c>
      <c r="AJ21" s="11">
        <v>0</v>
      </c>
      <c r="AK21" s="11">
        <f t="shared" si="19"/>
        <v>0</v>
      </c>
      <c r="AL21" s="11">
        <f t="shared" si="20"/>
        <v>0</v>
      </c>
      <c r="AM21" s="11"/>
      <c r="AN21" s="10">
        <f t="shared" si="21"/>
        <v>0</v>
      </c>
      <c r="AO21" s="38">
        <f t="shared" si="22"/>
        <v>0.32999311079100646</v>
      </c>
      <c r="AP21" s="11">
        <f t="shared" si="30"/>
        <v>0</v>
      </c>
      <c r="AQ21" s="38">
        <f t="shared" si="23"/>
        <v>0.67000688920899354</v>
      </c>
      <c r="AR21" s="44">
        <f t="shared" si="31"/>
        <v>0</v>
      </c>
      <c r="AS21" s="44">
        <f t="shared" si="24"/>
        <v>0</v>
      </c>
      <c r="AT21" s="11">
        <f t="shared" si="10"/>
        <v>0</v>
      </c>
      <c r="AU21" s="39"/>
      <c r="AV21" s="11">
        <f t="shared" si="25"/>
        <v>0</v>
      </c>
      <c r="AW21" s="11">
        <v>0</v>
      </c>
      <c r="AX21" s="11">
        <v>0</v>
      </c>
      <c r="AY21" s="11">
        <f t="shared" si="26"/>
        <v>0</v>
      </c>
      <c r="AZ21" s="11">
        <f t="shared" si="27"/>
        <v>0</v>
      </c>
      <c r="BA21" s="43"/>
      <c r="BB21" s="47">
        <f>ROUND(Q21/1000,1)</f>
        <v>0</v>
      </c>
      <c r="BC21" s="48">
        <f t="shared" si="34"/>
        <v>0</v>
      </c>
      <c r="BD21" s="48">
        <f>ROUND(AS21/1000,1)</f>
        <v>0</v>
      </c>
      <c r="BF21" s="30"/>
      <c r="BG21" s="30"/>
      <c r="BH21" s="30"/>
    </row>
    <row r="22" spans="1:1046" ht="15" x14ac:dyDescent="0.2">
      <c r="A22" s="74">
        <v>17</v>
      </c>
      <c r="B22" s="4" t="s">
        <v>22</v>
      </c>
      <c r="C22" s="1">
        <v>1.492</v>
      </c>
      <c r="D22" s="1">
        <v>1.492</v>
      </c>
      <c r="E22" s="1">
        <v>1.492</v>
      </c>
      <c r="F22" s="36">
        <f t="shared" si="0"/>
        <v>0.9</v>
      </c>
      <c r="G22" s="36">
        <f>100%-J22</f>
        <v>0.9</v>
      </c>
      <c r="H22" s="36">
        <f>100%-K22</f>
        <v>0.9</v>
      </c>
      <c r="I22" s="21">
        <v>0.1</v>
      </c>
      <c r="J22" s="21">
        <v>0.1</v>
      </c>
      <c r="K22" s="21">
        <v>0.1</v>
      </c>
      <c r="L22" s="12">
        <v>1</v>
      </c>
      <c r="M22" s="38">
        <f t="shared" si="2"/>
        <v>0.95590079318791554</v>
      </c>
      <c r="N22" s="11">
        <f t="shared" si="3"/>
        <v>1880591</v>
      </c>
      <c r="O22" s="38">
        <f t="shared" si="35"/>
        <v>4.409920681208445E-2</v>
      </c>
      <c r="P22" s="44">
        <f t="shared" si="36"/>
        <v>86759</v>
      </c>
      <c r="Q22" s="44">
        <f t="shared" si="6"/>
        <v>1967350</v>
      </c>
      <c r="R22" s="11">
        <f t="shared" si="7"/>
        <v>218600</v>
      </c>
      <c r="S22" s="39">
        <f>R22/T22</f>
        <v>0.10000228733502596</v>
      </c>
      <c r="T22" s="11">
        <f t="shared" si="8"/>
        <v>2185950</v>
      </c>
      <c r="U22" s="11">
        <v>267311</v>
      </c>
      <c r="V22" s="11">
        <v>1880591</v>
      </c>
      <c r="W22" s="11">
        <f t="shared" si="12"/>
        <v>-180552</v>
      </c>
      <c r="X22" s="11">
        <f t="shared" si="13"/>
        <v>0</v>
      </c>
      <c r="Y22" s="11"/>
      <c r="Z22" s="10"/>
      <c r="AA22" s="38">
        <f t="shared" si="14"/>
        <v>0.96007585770091119</v>
      </c>
      <c r="AB22" s="11">
        <f t="shared" si="15"/>
        <v>0</v>
      </c>
      <c r="AC22" s="38">
        <f t="shared" si="16"/>
        <v>3.9924142299088757E-2</v>
      </c>
      <c r="AD22" s="11">
        <f t="shared" si="33"/>
        <v>0</v>
      </c>
      <c r="AE22" s="44">
        <f t="shared" si="17"/>
        <v>0</v>
      </c>
      <c r="AF22" s="11">
        <f t="shared" si="9"/>
        <v>0</v>
      </c>
      <c r="AG22" s="39"/>
      <c r="AH22" s="11">
        <f t="shared" si="18"/>
        <v>0</v>
      </c>
      <c r="AI22" s="11">
        <v>0</v>
      </c>
      <c r="AJ22" s="11">
        <v>0</v>
      </c>
      <c r="AK22" s="11">
        <f t="shared" si="19"/>
        <v>0</v>
      </c>
      <c r="AL22" s="11">
        <f t="shared" si="20"/>
        <v>0</v>
      </c>
      <c r="AM22" s="11"/>
      <c r="AN22" s="10">
        <f t="shared" si="21"/>
        <v>0</v>
      </c>
      <c r="AO22" s="38">
        <f t="shared" si="22"/>
        <v>0.32999311079100646</v>
      </c>
      <c r="AP22" s="11">
        <f t="shared" si="30"/>
        <v>0</v>
      </c>
      <c r="AQ22" s="38">
        <f t="shared" si="23"/>
        <v>0.67000688920899354</v>
      </c>
      <c r="AR22" s="44">
        <f t="shared" si="31"/>
        <v>0</v>
      </c>
      <c r="AS22" s="44">
        <f t="shared" si="24"/>
        <v>0</v>
      </c>
      <c r="AT22" s="11">
        <f t="shared" si="10"/>
        <v>0</v>
      </c>
      <c r="AU22" s="39"/>
      <c r="AV22" s="11">
        <f t="shared" si="25"/>
        <v>0</v>
      </c>
      <c r="AW22" s="11">
        <v>0</v>
      </c>
      <c r="AX22" s="11">
        <v>0</v>
      </c>
      <c r="AY22" s="11">
        <f t="shared" si="26"/>
        <v>0</v>
      </c>
      <c r="AZ22" s="11">
        <f t="shared" si="27"/>
        <v>0</v>
      </c>
      <c r="BA22" s="43"/>
      <c r="BB22" s="47">
        <f>ROUND(Q22/1000,1)</f>
        <v>1967.4</v>
      </c>
      <c r="BC22" s="48">
        <f t="shared" si="34"/>
        <v>0</v>
      </c>
      <c r="BD22" s="48">
        <f>ROUND(AS22/1000,1)</f>
        <v>0</v>
      </c>
      <c r="BF22" s="30"/>
      <c r="BG22" s="30"/>
      <c r="BH22" s="30"/>
    </row>
    <row r="23" spans="1:1046" ht="15" x14ac:dyDescent="0.2">
      <c r="A23" s="74">
        <v>18</v>
      </c>
      <c r="B23" s="4" t="s">
        <v>23</v>
      </c>
      <c r="C23" s="1">
        <v>2.113</v>
      </c>
      <c r="D23" s="1">
        <v>2.1240000000000001</v>
      </c>
      <c r="E23" s="1">
        <v>2.1240000000000001</v>
      </c>
      <c r="F23" s="36">
        <f t="shared" si="0"/>
        <v>0.75</v>
      </c>
      <c r="G23" s="36">
        <f>100%-J23</f>
        <v>0.75</v>
      </c>
      <c r="H23" s="36">
        <f>100%-K23</f>
        <v>0.77</v>
      </c>
      <c r="I23" s="21">
        <v>0.25</v>
      </c>
      <c r="J23" s="21">
        <v>0.25</v>
      </c>
      <c r="K23" s="21">
        <v>0.23</v>
      </c>
      <c r="L23" s="12"/>
      <c r="M23" s="38">
        <f t="shared" si="2"/>
        <v>0.95590079318791554</v>
      </c>
      <c r="N23" s="11">
        <f t="shared" si="3"/>
        <v>0</v>
      </c>
      <c r="O23" s="38">
        <f t="shared" si="35"/>
        <v>4.409920681208445E-2</v>
      </c>
      <c r="P23" s="44">
        <f t="shared" si="36"/>
        <v>0</v>
      </c>
      <c r="Q23" s="44">
        <f t="shared" si="6"/>
        <v>0</v>
      </c>
      <c r="R23" s="11">
        <f t="shared" si="7"/>
        <v>0</v>
      </c>
      <c r="S23" s="34"/>
      <c r="T23" s="11">
        <f t="shared" si="8"/>
        <v>0</v>
      </c>
      <c r="U23" s="11">
        <v>0</v>
      </c>
      <c r="V23" s="11">
        <v>0</v>
      </c>
      <c r="W23" s="11">
        <f t="shared" si="12"/>
        <v>0</v>
      </c>
      <c r="X23" s="11">
        <f t="shared" si="13"/>
        <v>0</v>
      </c>
      <c r="Y23" s="11"/>
      <c r="Z23" s="10"/>
      <c r="AA23" s="38">
        <f t="shared" si="14"/>
        <v>0.96007585770091119</v>
      </c>
      <c r="AB23" s="11">
        <f t="shared" si="15"/>
        <v>0</v>
      </c>
      <c r="AC23" s="38">
        <f t="shared" si="16"/>
        <v>3.9924142299088757E-2</v>
      </c>
      <c r="AD23" s="11">
        <f t="shared" si="33"/>
        <v>0</v>
      </c>
      <c r="AE23" s="44">
        <f t="shared" si="17"/>
        <v>0</v>
      </c>
      <c r="AF23" s="11">
        <f t="shared" si="9"/>
        <v>0</v>
      </c>
      <c r="AG23" s="39"/>
      <c r="AH23" s="11">
        <f t="shared" si="18"/>
        <v>0</v>
      </c>
      <c r="AI23" s="11">
        <v>0</v>
      </c>
      <c r="AJ23" s="11">
        <v>0</v>
      </c>
      <c r="AK23" s="11">
        <f t="shared" si="19"/>
        <v>0</v>
      </c>
      <c r="AL23" s="11">
        <f t="shared" si="20"/>
        <v>0</v>
      </c>
      <c r="AM23" s="11"/>
      <c r="AN23" s="10">
        <f t="shared" si="21"/>
        <v>0</v>
      </c>
      <c r="AO23" s="38">
        <f t="shared" si="22"/>
        <v>0.32999311079100646</v>
      </c>
      <c r="AP23" s="11">
        <f t="shared" si="30"/>
        <v>0</v>
      </c>
      <c r="AQ23" s="38">
        <f t="shared" si="23"/>
        <v>0.67000688920899354</v>
      </c>
      <c r="AR23" s="44">
        <f t="shared" si="31"/>
        <v>0</v>
      </c>
      <c r="AS23" s="44">
        <f t="shared" si="24"/>
        <v>0</v>
      </c>
      <c r="AT23" s="11">
        <f t="shared" si="10"/>
        <v>0</v>
      </c>
      <c r="AU23" s="39"/>
      <c r="AV23" s="11">
        <f t="shared" si="25"/>
        <v>0</v>
      </c>
      <c r="AW23" s="11">
        <v>0</v>
      </c>
      <c r="AX23" s="11">
        <v>0</v>
      </c>
      <c r="AY23" s="11">
        <f t="shared" si="26"/>
        <v>0</v>
      </c>
      <c r="AZ23" s="11">
        <f t="shared" si="27"/>
        <v>0</v>
      </c>
      <c r="BA23" s="43"/>
      <c r="BB23" s="47">
        <f>ROUND(Q23/1000,1)</f>
        <v>0</v>
      </c>
      <c r="BC23" s="48">
        <f t="shared" si="34"/>
        <v>0</v>
      </c>
      <c r="BD23" s="48">
        <f>ROUND(AS23/1000,1)</f>
        <v>0</v>
      </c>
      <c r="BF23" s="30"/>
      <c r="BG23" s="30"/>
      <c r="BH23" s="30"/>
    </row>
    <row r="24" spans="1:1046" s="28" customFormat="1" ht="14.25" x14ac:dyDescent="0.2">
      <c r="A24" s="5"/>
      <c r="B24" s="5" t="s">
        <v>24</v>
      </c>
      <c r="C24" s="2">
        <v>1.5129999999999999</v>
      </c>
      <c r="D24" s="2">
        <v>1.5129999999999999</v>
      </c>
      <c r="E24" s="2">
        <v>1.5129999999999999</v>
      </c>
      <c r="F24" s="2"/>
      <c r="G24" s="2"/>
      <c r="H24" s="2"/>
      <c r="I24" s="17"/>
      <c r="J24" s="17"/>
      <c r="K24" s="17"/>
      <c r="L24" s="13">
        <f>SUM(L6:L23)</f>
        <v>14</v>
      </c>
      <c r="M24" s="14"/>
      <c r="N24" s="14">
        <f>SUM(N6:N23)</f>
        <v>26223800</v>
      </c>
      <c r="O24" s="14"/>
      <c r="P24" s="26">
        <f t="shared" ref="P24:Z24" si="37">SUM(P6:P23)</f>
        <v>1209800</v>
      </c>
      <c r="Q24" s="26">
        <f>SUM(Q6:Q23)</f>
        <v>27433600</v>
      </c>
      <c r="R24" s="14">
        <f t="shared" si="37"/>
        <v>3169800</v>
      </c>
      <c r="S24" s="14"/>
      <c r="T24" s="14">
        <f t="shared" si="37"/>
        <v>30603400</v>
      </c>
      <c r="U24" s="14">
        <f t="shared" si="37"/>
        <v>3727500</v>
      </c>
      <c r="V24" s="14">
        <f t="shared" si="37"/>
        <v>26223800</v>
      </c>
      <c r="W24" s="67">
        <f t="shared" si="37"/>
        <v>-2517700</v>
      </c>
      <c r="X24" s="14">
        <f t="shared" si="37"/>
        <v>0</v>
      </c>
      <c r="Y24" s="14"/>
      <c r="Z24" s="13">
        <f t="shared" si="37"/>
        <v>14</v>
      </c>
      <c r="AA24" s="25"/>
      <c r="AB24" s="14">
        <f t="shared" ref="AB24:AN24" si="38">SUM(AB6:AB23)</f>
        <v>26223800</v>
      </c>
      <c r="AC24" s="14"/>
      <c r="AD24" s="14">
        <f t="shared" si="38"/>
        <v>1090500</v>
      </c>
      <c r="AE24" s="14">
        <f t="shared" si="38"/>
        <v>27314300</v>
      </c>
      <c r="AF24" s="14">
        <f t="shared" si="38"/>
        <v>3253800</v>
      </c>
      <c r="AG24" s="14"/>
      <c r="AH24" s="13">
        <f t="shared" si="38"/>
        <v>30568100</v>
      </c>
      <c r="AI24" s="14">
        <f t="shared" si="38"/>
        <v>3932300</v>
      </c>
      <c r="AJ24" s="14">
        <f t="shared" si="38"/>
        <v>26223800</v>
      </c>
      <c r="AK24" s="67">
        <f t="shared" si="38"/>
        <v>-2841800</v>
      </c>
      <c r="AL24" s="14">
        <f t="shared" si="38"/>
        <v>0</v>
      </c>
      <c r="AM24" s="13"/>
      <c r="AN24" s="13">
        <f t="shared" si="38"/>
        <v>14</v>
      </c>
      <c r="AO24" s="25"/>
      <c r="AP24" s="14">
        <f>SUM(AP6:AP23)</f>
        <v>526900</v>
      </c>
      <c r="AQ24" s="14"/>
      <c r="AR24" s="14">
        <f>SUM(AR6:AR23)</f>
        <v>1069800</v>
      </c>
      <c r="AS24" s="14">
        <f>SUM(AS6:AS23)</f>
        <v>1596700</v>
      </c>
      <c r="AT24" s="14">
        <f>SUM(AT6:AT23)</f>
        <v>194600</v>
      </c>
      <c r="AU24" s="14"/>
      <c r="AV24" s="13">
        <f>SUM(AV6:AV23)</f>
        <v>1791300</v>
      </c>
      <c r="AW24" s="14">
        <f>SUM(AW6:AW23)</f>
        <v>0</v>
      </c>
      <c r="AX24" s="14">
        <f>SUM(AX6:AX23)</f>
        <v>0</v>
      </c>
      <c r="AY24" s="67">
        <f>SUM(AY6:AY23)</f>
        <v>1069800</v>
      </c>
      <c r="AZ24" s="14">
        <f>SUM(AZ6:AZ23)</f>
        <v>526900</v>
      </c>
      <c r="BA24" s="71"/>
      <c r="BB24" s="49">
        <f>SUM(BB6:BB23)</f>
        <v>27433.600000000002</v>
      </c>
      <c r="BC24" s="49">
        <f>SUM(BC6:BC23)</f>
        <v>27314.3</v>
      </c>
      <c r="BD24" s="49">
        <f>SUM(BD6:BD23)</f>
        <v>1596.7</v>
      </c>
      <c r="BE24" s="27"/>
      <c r="BF24" s="31"/>
      <c r="BG24" s="31"/>
      <c r="BH24" s="31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  <c r="AML24" s="27"/>
      <c r="AMM24" s="27"/>
      <c r="AMN24" s="27"/>
      <c r="AMO24" s="27"/>
      <c r="AMP24" s="27"/>
      <c r="AMQ24" s="27"/>
      <c r="AMR24" s="27"/>
      <c r="AMS24" s="27"/>
      <c r="AMT24" s="27"/>
      <c r="AMU24" s="27"/>
      <c r="AMV24" s="27"/>
      <c r="AMW24" s="27"/>
      <c r="AMX24" s="27"/>
      <c r="AMY24" s="27"/>
      <c r="AMZ24" s="27"/>
      <c r="ANA24" s="27"/>
      <c r="ANB24" s="27"/>
      <c r="ANC24" s="27"/>
      <c r="AND24" s="27"/>
      <c r="ANE24" s="27"/>
      <c r="ANF24" s="27"/>
    </row>
    <row r="25" spans="1:1046" s="60" customFormat="1" x14ac:dyDescent="0.2">
      <c r="A25" s="54"/>
      <c r="B25" s="54"/>
      <c r="C25" s="55"/>
      <c r="D25" s="55"/>
      <c r="E25" s="55"/>
      <c r="F25" s="55"/>
      <c r="G25" s="55"/>
      <c r="H25" s="55"/>
      <c r="I25" s="64"/>
      <c r="J25" s="64"/>
      <c r="K25" s="64"/>
      <c r="L25" s="56"/>
      <c r="M25" s="57"/>
      <c r="N25" s="43"/>
      <c r="O25" s="57"/>
      <c r="P25" s="43"/>
      <c r="Q25" s="43"/>
      <c r="R25" s="57"/>
      <c r="S25" s="57"/>
      <c r="T25" s="57"/>
      <c r="U25" s="57"/>
      <c r="V25" s="57"/>
      <c r="W25" s="57"/>
      <c r="X25" s="57"/>
      <c r="Y25" s="57"/>
      <c r="Z25" s="58"/>
      <c r="AA25" s="58"/>
      <c r="AB25" s="58"/>
      <c r="AC25" s="59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9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61">
        <f>Q24</f>
        <v>27433600</v>
      </c>
      <c r="BC25" s="61">
        <f>AE24</f>
        <v>27314300</v>
      </c>
      <c r="BD25" s="61">
        <f>AS24</f>
        <v>1596700</v>
      </c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  <c r="OT25" s="58"/>
      <c r="OU25" s="58"/>
      <c r="OV25" s="58"/>
      <c r="OW25" s="58"/>
      <c r="OX25" s="58"/>
      <c r="OY25" s="58"/>
      <c r="OZ25" s="58"/>
      <c r="PA25" s="58"/>
      <c r="PB25" s="58"/>
      <c r="PC25" s="58"/>
      <c r="PD25" s="58"/>
      <c r="PE25" s="58"/>
      <c r="PF25" s="58"/>
      <c r="PG25" s="58"/>
      <c r="PH25" s="58"/>
      <c r="PI25" s="58"/>
      <c r="PJ25" s="58"/>
      <c r="PK25" s="58"/>
      <c r="PL25" s="58"/>
      <c r="PM25" s="58"/>
      <c r="PN25" s="58"/>
      <c r="PO25" s="58"/>
      <c r="PP25" s="58"/>
      <c r="PQ25" s="58"/>
      <c r="PR25" s="58"/>
      <c r="PS25" s="58"/>
      <c r="PT25" s="58"/>
      <c r="PU25" s="58"/>
      <c r="PV25" s="58"/>
      <c r="PW25" s="58"/>
      <c r="PX25" s="58"/>
      <c r="PY25" s="58"/>
      <c r="PZ25" s="58"/>
      <c r="QA25" s="58"/>
      <c r="QB25" s="58"/>
      <c r="QC25" s="58"/>
      <c r="QD25" s="58"/>
      <c r="QE25" s="58"/>
      <c r="QF25" s="58"/>
      <c r="QG25" s="58"/>
      <c r="QH25" s="58"/>
      <c r="QI25" s="58"/>
      <c r="QJ25" s="58"/>
      <c r="QK25" s="58"/>
      <c r="QL25" s="58"/>
      <c r="QM25" s="58"/>
      <c r="QN25" s="58"/>
      <c r="QO25" s="58"/>
      <c r="QP25" s="58"/>
      <c r="QQ25" s="58"/>
      <c r="QR25" s="58"/>
      <c r="QS25" s="58"/>
      <c r="QT25" s="58"/>
      <c r="QU25" s="58"/>
      <c r="QV25" s="58"/>
      <c r="QW25" s="58"/>
      <c r="QX25" s="58"/>
      <c r="QY25" s="58"/>
      <c r="QZ25" s="58"/>
      <c r="RA25" s="58"/>
      <c r="RB25" s="58"/>
      <c r="RC25" s="58"/>
      <c r="RD25" s="58"/>
      <c r="RE25" s="58"/>
      <c r="RF25" s="58"/>
      <c r="RG25" s="58"/>
      <c r="RH25" s="58"/>
      <c r="RI25" s="58"/>
      <c r="RJ25" s="58"/>
      <c r="RK25" s="58"/>
      <c r="RL25" s="58"/>
      <c r="RM25" s="58"/>
      <c r="RN25" s="58"/>
      <c r="RO25" s="58"/>
      <c r="RP25" s="58"/>
      <c r="RQ25" s="58"/>
      <c r="RR25" s="58"/>
      <c r="RS25" s="58"/>
      <c r="RT25" s="58"/>
      <c r="RU25" s="58"/>
      <c r="RV25" s="58"/>
      <c r="RW25" s="58"/>
      <c r="RX25" s="58"/>
      <c r="RY25" s="58"/>
      <c r="RZ25" s="58"/>
      <c r="SA25" s="58"/>
      <c r="SB25" s="58"/>
      <c r="SC25" s="58"/>
      <c r="SD25" s="58"/>
      <c r="SE25" s="58"/>
      <c r="SF25" s="58"/>
      <c r="SG25" s="58"/>
      <c r="SH25" s="58"/>
      <c r="SI25" s="58"/>
      <c r="SJ25" s="58"/>
      <c r="SK25" s="58"/>
      <c r="SL25" s="58"/>
      <c r="SM25" s="58"/>
      <c r="SN25" s="58"/>
      <c r="SO25" s="58"/>
      <c r="SP25" s="58"/>
      <c r="SQ25" s="58"/>
      <c r="SR25" s="58"/>
      <c r="SS25" s="58"/>
      <c r="ST25" s="58"/>
      <c r="SU25" s="58"/>
      <c r="SV25" s="58"/>
      <c r="SW25" s="58"/>
      <c r="SX25" s="58"/>
      <c r="SY25" s="58"/>
      <c r="SZ25" s="58"/>
      <c r="TA25" s="58"/>
      <c r="TB25" s="58"/>
      <c r="TC25" s="58"/>
      <c r="TD25" s="58"/>
      <c r="TE25" s="58"/>
      <c r="TF25" s="58"/>
      <c r="TG25" s="58"/>
      <c r="TH25" s="58"/>
      <c r="TI25" s="58"/>
      <c r="TJ25" s="58"/>
      <c r="TK25" s="58"/>
      <c r="TL25" s="58"/>
      <c r="TM25" s="58"/>
      <c r="TN25" s="58"/>
      <c r="TO25" s="58"/>
      <c r="TP25" s="58"/>
      <c r="TQ25" s="58"/>
      <c r="TR25" s="58"/>
      <c r="TS25" s="58"/>
      <c r="TT25" s="58"/>
      <c r="TU25" s="58"/>
      <c r="TV25" s="58"/>
      <c r="TW25" s="58"/>
      <c r="TX25" s="58"/>
      <c r="TY25" s="58"/>
      <c r="TZ25" s="58"/>
      <c r="UA25" s="58"/>
      <c r="UB25" s="58"/>
      <c r="UC25" s="58"/>
      <c r="UD25" s="58"/>
      <c r="UE25" s="58"/>
      <c r="UF25" s="58"/>
      <c r="UG25" s="58"/>
      <c r="UH25" s="58"/>
      <c r="UI25" s="58"/>
      <c r="UJ25" s="58"/>
      <c r="UK25" s="58"/>
      <c r="UL25" s="58"/>
      <c r="UM25" s="58"/>
      <c r="UN25" s="58"/>
      <c r="UO25" s="58"/>
      <c r="UP25" s="58"/>
      <c r="UQ25" s="58"/>
      <c r="UR25" s="58"/>
      <c r="US25" s="58"/>
      <c r="UT25" s="58"/>
      <c r="UU25" s="58"/>
      <c r="UV25" s="58"/>
      <c r="UW25" s="58"/>
      <c r="UX25" s="58"/>
      <c r="UY25" s="58"/>
      <c r="UZ25" s="58"/>
      <c r="VA25" s="58"/>
      <c r="VB25" s="58"/>
      <c r="VC25" s="58"/>
      <c r="VD25" s="58"/>
      <c r="VE25" s="58"/>
      <c r="VF25" s="58"/>
      <c r="VG25" s="58"/>
      <c r="VH25" s="58"/>
      <c r="VI25" s="58"/>
      <c r="VJ25" s="58"/>
      <c r="VK25" s="58"/>
      <c r="VL25" s="58"/>
      <c r="VM25" s="58"/>
      <c r="VN25" s="58"/>
      <c r="VO25" s="58"/>
      <c r="VP25" s="58"/>
      <c r="VQ25" s="58"/>
      <c r="VR25" s="58"/>
      <c r="VS25" s="58"/>
      <c r="VT25" s="58"/>
      <c r="VU25" s="58"/>
      <c r="VV25" s="58"/>
      <c r="VW25" s="58"/>
      <c r="VX25" s="58"/>
      <c r="VY25" s="58"/>
      <c r="VZ25" s="58"/>
      <c r="WA25" s="58"/>
      <c r="WB25" s="58"/>
      <c r="WC25" s="58"/>
      <c r="WD25" s="58"/>
      <c r="WE25" s="58"/>
      <c r="WF25" s="58"/>
      <c r="WG25" s="58"/>
      <c r="WH25" s="58"/>
      <c r="WI25" s="58"/>
      <c r="WJ25" s="58"/>
      <c r="WK25" s="58"/>
      <c r="WL25" s="58"/>
      <c r="WM25" s="58"/>
      <c r="WN25" s="58"/>
      <c r="WO25" s="58"/>
      <c r="WP25" s="58"/>
      <c r="WQ25" s="58"/>
      <c r="WR25" s="58"/>
      <c r="WS25" s="58"/>
      <c r="WT25" s="58"/>
      <c r="WU25" s="58"/>
      <c r="WV25" s="58"/>
      <c r="WW25" s="58"/>
      <c r="WX25" s="58"/>
      <c r="WY25" s="58"/>
      <c r="WZ25" s="58"/>
      <c r="XA25" s="58"/>
      <c r="XB25" s="58"/>
      <c r="XC25" s="58"/>
      <c r="XD25" s="58"/>
      <c r="XE25" s="58"/>
      <c r="XF25" s="58"/>
      <c r="XG25" s="58"/>
      <c r="XH25" s="58"/>
      <c r="XI25" s="58"/>
      <c r="XJ25" s="58"/>
      <c r="XK25" s="58"/>
      <c r="XL25" s="58"/>
      <c r="XM25" s="58"/>
      <c r="XN25" s="58"/>
      <c r="XO25" s="58"/>
      <c r="XP25" s="58"/>
      <c r="XQ25" s="58"/>
      <c r="XR25" s="58"/>
      <c r="XS25" s="58"/>
      <c r="XT25" s="58"/>
      <c r="XU25" s="58"/>
      <c r="XV25" s="58"/>
      <c r="XW25" s="58"/>
      <c r="XX25" s="58"/>
      <c r="XY25" s="58"/>
      <c r="XZ25" s="58"/>
      <c r="YA25" s="58"/>
      <c r="YB25" s="58"/>
      <c r="YC25" s="58"/>
      <c r="YD25" s="58"/>
      <c r="YE25" s="58"/>
      <c r="YF25" s="58"/>
      <c r="YG25" s="58"/>
      <c r="YH25" s="58"/>
      <c r="YI25" s="58"/>
      <c r="YJ25" s="58"/>
      <c r="YK25" s="58"/>
      <c r="YL25" s="58"/>
      <c r="YM25" s="58"/>
      <c r="YN25" s="58"/>
      <c r="YO25" s="58"/>
      <c r="YP25" s="58"/>
      <c r="YQ25" s="58"/>
      <c r="YR25" s="58"/>
      <c r="YS25" s="58"/>
      <c r="YT25" s="58"/>
      <c r="YU25" s="58"/>
      <c r="YV25" s="58"/>
      <c r="YW25" s="58"/>
      <c r="YX25" s="58"/>
      <c r="YY25" s="58"/>
      <c r="YZ25" s="58"/>
      <c r="ZA25" s="58"/>
      <c r="ZB25" s="58"/>
      <c r="ZC25" s="58"/>
      <c r="ZD25" s="58"/>
      <c r="ZE25" s="58"/>
      <c r="ZF25" s="58"/>
      <c r="ZG25" s="58"/>
      <c r="ZH25" s="58"/>
      <c r="ZI25" s="58"/>
      <c r="ZJ25" s="58"/>
      <c r="ZK25" s="58"/>
      <c r="ZL25" s="58"/>
      <c r="ZM25" s="58"/>
      <c r="ZN25" s="58"/>
      <c r="ZO25" s="58"/>
      <c r="ZP25" s="58"/>
      <c r="ZQ25" s="58"/>
      <c r="ZR25" s="58"/>
      <c r="ZS25" s="58"/>
      <c r="ZT25" s="58"/>
      <c r="ZU25" s="58"/>
      <c r="ZV25" s="58"/>
      <c r="ZW25" s="58"/>
      <c r="ZX25" s="58"/>
      <c r="ZY25" s="58"/>
      <c r="ZZ25" s="58"/>
      <c r="AAA25" s="58"/>
      <c r="AAB25" s="58"/>
      <c r="AAC25" s="58"/>
      <c r="AAD25" s="58"/>
      <c r="AAE25" s="58"/>
      <c r="AAF25" s="58"/>
      <c r="AAG25" s="58"/>
      <c r="AAH25" s="58"/>
      <c r="AAI25" s="58"/>
      <c r="AAJ25" s="58"/>
      <c r="AAK25" s="58"/>
      <c r="AAL25" s="58"/>
      <c r="AAM25" s="58"/>
      <c r="AAN25" s="58"/>
      <c r="AAO25" s="58"/>
      <c r="AAP25" s="58"/>
      <c r="AAQ25" s="58"/>
      <c r="AAR25" s="58"/>
      <c r="AAS25" s="58"/>
      <c r="AAT25" s="58"/>
      <c r="AAU25" s="58"/>
      <c r="AAV25" s="58"/>
      <c r="AAW25" s="58"/>
      <c r="AAX25" s="58"/>
      <c r="AAY25" s="58"/>
      <c r="AAZ25" s="58"/>
      <c r="ABA25" s="58"/>
      <c r="ABB25" s="58"/>
      <c r="ABC25" s="58"/>
      <c r="ABD25" s="58"/>
      <c r="ABE25" s="58"/>
      <c r="ABF25" s="58"/>
      <c r="ABG25" s="58"/>
      <c r="ABH25" s="58"/>
      <c r="ABI25" s="58"/>
      <c r="ABJ25" s="58"/>
      <c r="ABK25" s="58"/>
      <c r="ABL25" s="58"/>
      <c r="ABM25" s="58"/>
      <c r="ABN25" s="58"/>
      <c r="ABO25" s="58"/>
      <c r="ABP25" s="58"/>
      <c r="ABQ25" s="58"/>
      <c r="ABR25" s="58"/>
      <c r="ABS25" s="58"/>
      <c r="ABT25" s="58"/>
      <c r="ABU25" s="58"/>
      <c r="ABV25" s="58"/>
      <c r="ABW25" s="58"/>
      <c r="ABX25" s="58"/>
      <c r="ABY25" s="58"/>
      <c r="ABZ25" s="58"/>
      <c r="ACA25" s="58"/>
      <c r="ACB25" s="58"/>
      <c r="ACC25" s="58"/>
      <c r="ACD25" s="58"/>
      <c r="ACE25" s="58"/>
      <c r="ACF25" s="58"/>
      <c r="ACG25" s="58"/>
      <c r="ACH25" s="58"/>
      <c r="ACI25" s="58"/>
      <c r="ACJ25" s="58"/>
      <c r="ACK25" s="58"/>
      <c r="ACL25" s="58"/>
      <c r="ACM25" s="58"/>
      <c r="ACN25" s="58"/>
      <c r="ACO25" s="58"/>
      <c r="ACP25" s="58"/>
      <c r="ACQ25" s="58"/>
      <c r="ACR25" s="58"/>
      <c r="ACS25" s="58"/>
      <c r="ACT25" s="58"/>
      <c r="ACU25" s="58"/>
      <c r="ACV25" s="58"/>
      <c r="ACW25" s="58"/>
      <c r="ACX25" s="58"/>
      <c r="ACY25" s="58"/>
      <c r="ACZ25" s="58"/>
      <c r="ADA25" s="58"/>
      <c r="ADB25" s="58"/>
      <c r="ADC25" s="58"/>
      <c r="ADD25" s="58"/>
      <c r="ADE25" s="58"/>
      <c r="ADF25" s="58"/>
      <c r="ADG25" s="58"/>
      <c r="ADH25" s="58"/>
      <c r="ADI25" s="58"/>
      <c r="ADJ25" s="58"/>
      <c r="ADK25" s="58"/>
      <c r="ADL25" s="58"/>
      <c r="ADM25" s="58"/>
      <c r="ADN25" s="58"/>
      <c r="ADO25" s="58"/>
      <c r="ADP25" s="58"/>
      <c r="ADQ25" s="58"/>
      <c r="ADR25" s="58"/>
      <c r="ADS25" s="58"/>
      <c r="ADT25" s="58"/>
      <c r="ADU25" s="58"/>
      <c r="ADV25" s="58"/>
      <c r="ADW25" s="58"/>
      <c r="ADX25" s="58"/>
      <c r="ADY25" s="58"/>
      <c r="ADZ25" s="58"/>
      <c r="AEA25" s="58"/>
      <c r="AEB25" s="58"/>
      <c r="AEC25" s="58"/>
      <c r="AED25" s="58"/>
      <c r="AEE25" s="58"/>
      <c r="AEF25" s="58"/>
      <c r="AEG25" s="58"/>
      <c r="AEH25" s="58"/>
      <c r="AEI25" s="58"/>
      <c r="AEJ25" s="58"/>
      <c r="AEK25" s="58"/>
      <c r="AEL25" s="58"/>
      <c r="AEM25" s="58"/>
      <c r="AEN25" s="58"/>
      <c r="AEO25" s="58"/>
      <c r="AEP25" s="58"/>
      <c r="AEQ25" s="58"/>
      <c r="AER25" s="58"/>
      <c r="AES25" s="58"/>
      <c r="AET25" s="58"/>
      <c r="AEU25" s="58"/>
      <c r="AEV25" s="58"/>
      <c r="AEW25" s="58"/>
      <c r="AEX25" s="58"/>
      <c r="AEY25" s="58"/>
      <c r="AEZ25" s="58"/>
      <c r="AFA25" s="58"/>
      <c r="AFB25" s="58"/>
      <c r="AFC25" s="58"/>
      <c r="AFD25" s="58"/>
      <c r="AFE25" s="58"/>
      <c r="AFF25" s="58"/>
      <c r="AFG25" s="58"/>
      <c r="AFH25" s="58"/>
      <c r="AFI25" s="58"/>
      <c r="AFJ25" s="58"/>
      <c r="AFK25" s="58"/>
      <c r="AFL25" s="58"/>
      <c r="AFM25" s="58"/>
      <c r="AFN25" s="58"/>
      <c r="AFO25" s="58"/>
      <c r="AFP25" s="58"/>
      <c r="AFQ25" s="58"/>
      <c r="AFR25" s="58"/>
      <c r="AFS25" s="58"/>
      <c r="AFT25" s="58"/>
      <c r="AFU25" s="58"/>
      <c r="AFV25" s="58"/>
      <c r="AFW25" s="58"/>
      <c r="AFX25" s="58"/>
      <c r="AFY25" s="58"/>
      <c r="AFZ25" s="58"/>
      <c r="AGA25" s="58"/>
      <c r="AGB25" s="58"/>
      <c r="AGC25" s="58"/>
      <c r="AGD25" s="58"/>
      <c r="AGE25" s="58"/>
      <c r="AGF25" s="58"/>
      <c r="AGG25" s="58"/>
      <c r="AGH25" s="58"/>
      <c r="AGI25" s="58"/>
      <c r="AGJ25" s="58"/>
      <c r="AGK25" s="58"/>
      <c r="AGL25" s="58"/>
      <c r="AGM25" s="58"/>
      <c r="AGN25" s="58"/>
      <c r="AGO25" s="58"/>
      <c r="AGP25" s="58"/>
      <c r="AGQ25" s="58"/>
      <c r="AGR25" s="58"/>
      <c r="AGS25" s="58"/>
      <c r="AGT25" s="58"/>
      <c r="AGU25" s="58"/>
      <c r="AGV25" s="58"/>
      <c r="AGW25" s="58"/>
      <c r="AGX25" s="58"/>
      <c r="AGY25" s="58"/>
      <c r="AGZ25" s="58"/>
      <c r="AHA25" s="58"/>
      <c r="AHB25" s="58"/>
      <c r="AHC25" s="58"/>
      <c r="AHD25" s="58"/>
      <c r="AHE25" s="58"/>
      <c r="AHF25" s="58"/>
      <c r="AHG25" s="58"/>
      <c r="AHH25" s="58"/>
      <c r="AHI25" s="58"/>
      <c r="AHJ25" s="58"/>
      <c r="AHK25" s="58"/>
      <c r="AHL25" s="58"/>
      <c r="AHM25" s="58"/>
      <c r="AHN25" s="58"/>
      <c r="AHO25" s="58"/>
      <c r="AHP25" s="58"/>
      <c r="AHQ25" s="58"/>
      <c r="AHR25" s="58"/>
      <c r="AHS25" s="58"/>
      <c r="AHT25" s="58"/>
      <c r="AHU25" s="58"/>
      <c r="AHV25" s="58"/>
      <c r="AHW25" s="58"/>
      <c r="AHX25" s="58"/>
      <c r="AHY25" s="58"/>
      <c r="AHZ25" s="58"/>
      <c r="AIA25" s="58"/>
      <c r="AIB25" s="58"/>
      <c r="AIC25" s="58"/>
      <c r="AID25" s="58"/>
      <c r="AIE25" s="58"/>
      <c r="AIF25" s="58"/>
      <c r="AIG25" s="58"/>
      <c r="AIH25" s="58"/>
      <c r="AII25" s="58"/>
      <c r="AIJ25" s="58"/>
      <c r="AIK25" s="58"/>
      <c r="AIL25" s="58"/>
      <c r="AIM25" s="58"/>
      <c r="AIN25" s="58"/>
      <c r="AIO25" s="58"/>
      <c r="AIP25" s="58"/>
      <c r="AIQ25" s="58"/>
      <c r="AIR25" s="58"/>
      <c r="AIS25" s="58"/>
      <c r="AIT25" s="58"/>
      <c r="AIU25" s="58"/>
      <c r="AIV25" s="58"/>
      <c r="AIW25" s="58"/>
      <c r="AIX25" s="58"/>
      <c r="AIY25" s="58"/>
      <c r="AIZ25" s="58"/>
      <c r="AJA25" s="58"/>
      <c r="AJB25" s="58"/>
      <c r="AJC25" s="58"/>
      <c r="AJD25" s="58"/>
      <c r="AJE25" s="58"/>
      <c r="AJF25" s="58"/>
      <c r="AJG25" s="58"/>
      <c r="AJH25" s="58"/>
      <c r="AJI25" s="58"/>
      <c r="AJJ25" s="58"/>
      <c r="AJK25" s="58"/>
      <c r="AJL25" s="58"/>
      <c r="AJM25" s="58"/>
      <c r="AJN25" s="58"/>
      <c r="AJO25" s="58"/>
      <c r="AJP25" s="58"/>
      <c r="AJQ25" s="58"/>
      <c r="AJR25" s="58"/>
      <c r="AJS25" s="58"/>
      <c r="AJT25" s="58"/>
      <c r="AJU25" s="58"/>
      <c r="AJV25" s="58"/>
      <c r="AJW25" s="58"/>
      <c r="AJX25" s="58"/>
      <c r="AJY25" s="58"/>
      <c r="AJZ25" s="58"/>
      <c r="AKA25" s="58"/>
      <c r="AKB25" s="58"/>
      <c r="AKC25" s="58"/>
      <c r="AKD25" s="58"/>
      <c r="AKE25" s="58"/>
      <c r="AKF25" s="58"/>
      <c r="AKG25" s="58"/>
      <c r="AKH25" s="58"/>
      <c r="AKI25" s="58"/>
      <c r="AKJ25" s="58"/>
      <c r="AKK25" s="58"/>
      <c r="AKL25" s="58"/>
      <c r="AKM25" s="58"/>
      <c r="AKN25" s="58"/>
      <c r="AKO25" s="58"/>
      <c r="AKP25" s="58"/>
      <c r="AKQ25" s="58"/>
      <c r="AKR25" s="58"/>
      <c r="AKS25" s="58"/>
      <c r="AKT25" s="58"/>
      <c r="AKU25" s="58"/>
      <c r="AKV25" s="58"/>
      <c r="AKW25" s="58"/>
      <c r="AKX25" s="58"/>
      <c r="AKY25" s="58"/>
      <c r="AKZ25" s="58"/>
      <c r="ALA25" s="58"/>
      <c r="ALB25" s="58"/>
      <c r="ALC25" s="58"/>
      <c r="ALD25" s="58"/>
      <c r="ALE25" s="58"/>
      <c r="ALF25" s="58"/>
      <c r="ALG25" s="58"/>
      <c r="ALH25" s="58"/>
      <c r="ALI25" s="58"/>
      <c r="ALJ25" s="58"/>
      <c r="ALK25" s="58"/>
      <c r="ALL25" s="58"/>
      <c r="ALM25" s="58"/>
      <c r="ALN25" s="58"/>
      <c r="ALO25" s="58"/>
      <c r="ALP25" s="58"/>
      <c r="ALQ25" s="58"/>
      <c r="ALR25" s="58"/>
      <c r="ALS25" s="58"/>
      <c r="ALT25" s="58"/>
      <c r="ALU25" s="58"/>
      <c r="ALV25" s="58"/>
      <c r="ALW25" s="58"/>
      <c r="ALX25" s="58"/>
      <c r="ALY25" s="58"/>
      <c r="ALZ25" s="58"/>
      <c r="AMA25" s="58"/>
      <c r="AMB25" s="58"/>
      <c r="AMC25" s="58"/>
      <c r="AMD25" s="58"/>
      <c r="AME25" s="58"/>
      <c r="AMF25" s="58"/>
      <c r="AMG25" s="58"/>
      <c r="AMH25" s="58"/>
      <c r="AMI25" s="58"/>
      <c r="AMJ25" s="58"/>
      <c r="AMK25" s="58"/>
      <c r="AML25" s="58"/>
      <c r="AMM25" s="58"/>
      <c r="AMN25" s="58"/>
      <c r="AMO25" s="58"/>
      <c r="AMP25" s="58"/>
      <c r="AMQ25" s="58"/>
      <c r="AMR25" s="58"/>
      <c r="AMS25" s="58"/>
      <c r="AMT25" s="58"/>
      <c r="AMU25" s="58"/>
      <c r="AMV25" s="58"/>
      <c r="AMW25" s="58"/>
      <c r="AMX25" s="58"/>
      <c r="AMY25" s="58"/>
      <c r="AMZ25" s="58"/>
      <c r="ANA25" s="58"/>
      <c r="ANB25" s="58"/>
      <c r="ANC25" s="58"/>
      <c r="AND25" s="58"/>
      <c r="ANE25" s="58"/>
      <c r="ANF25" s="58"/>
    </row>
    <row r="26" spans="1:1046" s="53" customFormat="1" x14ac:dyDescent="0.2">
      <c r="A26" s="15"/>
      <c r="B26" s="15"/>
      <c r="C26" s="15"/>
      <c r="D26" s="15"/>
      <c r="E26" s="15"/>
      <c r="F26" s="15"/>
      <c r="G26" s="15"/>
      <c r="H26" s="15"/>
      <c r="I26" s="65"/>
      <c r="J26" s="65"/>
      <c r="K26" s="65"/>
      <c r="L26" s="15"/>
      <c r="M26" s="51"/>
      <c r="N26" s="37">
        <f>N27+N28</f>
        <v>27433600</v>
      </c>
      <c r="O26" s="37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  <c r="AA26" s="51"/>
      <c r="AB26" s="41">
        <f>AB27+AB28</f>
        <v>27314300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1"/>
      <c r="AP26" s="41">
        <f>AP27+AP28</f>
        <v>1596700</v>
      </c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>
        <f>BB25-BB24*1000</f>
        <v>0</v>
      </c>
      <c r="BC26" s="52">
        <f>BC25-BC24*1000</f>
        <v>0</v>
      </c>
      <c r="BD26" s="52">
        <f>BD25-BD24*1000</f>
        <v>0</v>
      </c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</row>
    <row r="27" spans="1:1046" s="53" customFormat="1" x14ac:dyDescent="0.2">
      <c r="A27" s="15"/>
      <c r="B27" s="15"/>
      <c r="C27" s="15"/>
      <c r="D27" s="15"/>
      <c r="E27" s="15"/>
      <c r="F27" s="15"/>
      <c r="G27" s="15"/>
      <c r="H27" s="15"/>
      <c r="I27" s="65"/>
      <c r="J27" s="65"/>
      <c r="K27" s="65"/>
      <c r="L27" s="15"/>
      <c r="M27" s="37">
        <f>N27+N28</f>
        <v>27433600</v>
      </c>
      <c r="N27" s="50">
        <f>26223800</f>
        <v>26223800</v>
      </c>
      <c r="O27" s="50" t="s">
        <v>33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2"/>
      <c r="AA27" s="52">
        <f>AB27+AB28</f>
        <v>27314300</v>
      </c>
      <c r="AB27" s="41">
        <f>26223800</f>
        <v>26223800</v>
      </c>
      <c r="AC27" s="52" t="s">
        <v>33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>
        <f>AP27+AP28</f>
        <v>1596700</v>
      </c>
      <c r="AP27" s="41">
        <v>526900</v>
      </c>
      <c r="AQ27" s="52" t="s">
        <v>33</v>
      </c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</row>
    <row r="28" spans="1:1046" s="53" customFormat="1" x14ac:dyDescent="0.2">
      <c r="A28" s="15"/>
      <c r="B28" s="15"/>
      <c r="C28" s="15"/>
      <c r="D28" s="15"/>
      <c r="E28" s="15"/>
      <c r="F28" s="15"/>
      <c r="G28" s="15"/>
      <c r="H28" s="15"/>
      <c r="I28" s="65"/>
      <c r="J28" s="65"/>
      <c r="K28" s="65"/>
      <c r="L28" s="15"/>
      <c r="M28" s="40"/>
      <c r="N28" s="41">
        <v>1209800</v>
      </c>
      <c r="O28" s="41" t="s">
        <v>34</v>
      </c>
      <c r="P28" s="42"/>
      <c r="Q28" s="42"/>
      <c r="R28" s="15"/>
      <c r="S28" s="15"/>
      <c r="T28" s="15"/>
      <c r="U28" s="15"/>
      <c r="V28" s="15"/>
      <c r="W28" s="15"/>
      <c r="X28" s="15"/>
      <c r="Y28" s="15"/>
      <c r="Z28" s="52"/>
      <c r="AA28" s="52"/>
      <c r="AB28" s="41">
        <v>1090500</v>
      </c>
      <c r="AC28" s="52" t="s">
        <v>34</v>
      </c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1">
        <v>1069800</v>
      </c>
      <c r="AQ28" s="52" t="s">
        <v>34</v>
      </c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</row>
    <row r="29" spans="1:1046" x14ac:dyDescent="0.2">
      <c r="O29" s="62"/>
    </row>
    <row r="30" spans="1:1046" x14ac:dyDescent="0.2">
      <c r="P30" s="32"/>
      <c r="Q30" s="32"/>
    </row>
  </sheetData>
  <mergeCells count="16">
    <mergeCell ref="BB4:BD4"/>
    <mergeCell ref="L5:T5"/>
    <mergeCell ref="Z5:AH5"/>
    <mergeCell ref="AN5:AV5"/>
    <mergeCell ref="C1:T1"/>
    <mergeCell ref="F3:H4"/>
    <mergeCell ref="I3:K4"/>
    <mergeCell ref="U3:X3"/>
    <mergeCell ref="AI3:AL3"/>
    <mergeCell ref="AW3:AZ3"/>
    <mergeCell ref="U4:V4"/>
    <mergeCell ref="W4:X4"/>
    <mergeCell ref="AI4:AJ4"/>
    <mergeCell ref="AK4:AL4"/>
    <mergeCell ref="AW4:AX4"/>
    <mergeCell ref="AY4:AZ4"/>
  </mergeCells>
  <pageMargins left="0.23622047244094491" right="0.23622047244094491" top="0.74803149606299213" bottom="0.74803149606299213" header="0.31496062992125984" footer="0.51181102362204722"/>
  <pageSetup paperSize="9" scale="83" firstPageNumber="0" orientation="landscape" horizontalDpi="300" verticalDpi="300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УМБ ООО</vt:lpstr>
      <vt:lpstr>Приложение(9)_4_исход</vt:lpstr>
      <vt:lpstr>'Приложение(9)_4_исход'!Заголовки_для_печати</vt:lpstr>
      <vt:lpstr>'УМБ ООО'!Заголовки_для_печати</vt:lpstr>
      <vt:lpstr>'Приложение(9)_4_исход'!Область_печати</vt:lpstr>
      <vt:lpstr>'УМБ ООО'!Область_печати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Старостина Рузанна Левоновна</cp:lastModifiedBy>
  <cp:revision>26</cp:revision>
  <cp:lastPrinted>2025-08-19T15:21:09Z</cp:lastPrinted>
  <dcterms:created xsi:type="dcterms:W3CDTF">1996-10-08T23:32:33Z</dcterms:created>
  <dcterms:modified xsi:type="dcterms:W3CDTF">2025-10-06T07:19:25Z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