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75" windowWidth="22980" windowHeight="9525" activeTab="3"/>
  </bookViews>
  <sheets>
    <sheet name="5.1" sheetId="1" r:id="rId1"/>
    <sheet name="5.2" sheetId="2" r:id="rId2"/>
    <sheet name="5.3 " sheetId="4" r:id="rId3"/>
    <sheet name="5.4" sheetId="5" r:id="rId4"/>
  </sheets>
  <definedNames>
    <definedName name="_xlnm._FilterDatabase" localSheetId="2" hidden="1">'5.3 '!$A$6:$E$106</definedName>
    <definedName name="_xlnm.Print_Titles" localSheetId="0">'5.1'!$5:$6</definedName>
    <definedName name="_xlnm.Print_Titles" localSheetId="1">'5.2'!$6:$6</definedName>
    <definedName name="_xlnm.Print_Titles" localSheetId="2">'5.3 '!$5:$5</definedName>
  </definedNames>
  <calcPr calcId="145621"/>
</workbook>
</file>

<file path=xl/calcChain.xml><?xml version="1.0" encoding="utf-8"?>
<calcChain xmlns="http://schemas.openxmlformats.org/spreadsheetml/2006/main">
  <c r="Q12" i="5" l="1"/>
  <c r="P12" i="5"/>
  <c r="F32" i="5" l="1"/>
  <c r="E32" i="5"/>
  <c r="P30" i="5"/>
  <c r="L30" i="5"/>
  <c r="I30" i="5"/>
  <c r="H30" i="5"/>
  <c r="G30" i="5"/>
  <c r="P29" i="5"/>
  <c r="L29" i="5"/>
  <c r="I29" i="5"/>
  <c r="H29" i="5"/>
  <c r="G29" i="5"/>
  <c r="P28" i="5"/>
  <c r="L28" i="5"/>
  <c r="I28" i="5"/>
  <c r="H28" i="5"/>
  <c r="G28" i="5"/>
  <c r="P27" i="5"/>
  <c r="L27" i="5"/>
  <c r="I27" i="5"/>
  <c r="H27" i="5"/>
  <c r="G27" i="5"/>
  <c r="P26" i="5"/>
  <c r="L26" i="5"/>
  <c r="I26" i="5"/>
  <c r="H26" i="5"/>
  <c r="G26" i="5"/>
  <c r="P25" i="5"/>
  <c r="L25" i="5"/>
  <c r="I25" i="5"/>
  <c r="H25" i="5"/>
  <c r="G25" i="5"/>
  <c r="P24" i="5"/>
  <c r="L24" i="5"/>
  <c r="I24" i="5"/>
  <c r="H24" i="5"/>
  <c r="G24" i="5"/>
  <c r="P23" i="5"/>
  <c r="L23" i="5"/>
  <c r="I23" i="5"/>
  <c r="H23" i="5"/>
  <c r="G23" i="5"/>
  <c r="P22" i="5"/>
  <c r="L22" i="5"/>
  <c r="I22" i="5"/>
  <c r="H22" i="5"/>
  <c r="G22" i="5"/>
  <c r="P21" i="5"/>
  <c r="L21" i="5"/>
  <c r="I21" i="5"/>
  <c r="H21" i="5"/>
  <c r="G21" i="5"/>
  <c r="P20" i="5"/>
  <c r="L20" i="5"/>
  <c r="I20" i="5"/>
  <c r="H20" i="5"/>
  <c r="G20" i="5"/>
  <c r="P19" i="5"/>
  <c r="L19" i="5"/>
  <c r="I19" i="5"/>
  <c r="H19" i="5"/>
  <c r="G19" i="5"/>
  <c r="P18" i="5"/>
  <c r="L18" i="5"/>
  <c r="I18" i="5"/>
  <c r="H18" i="5"/>
  <c r="G18" i="5"/>
  <c r="P17" i="5"/>
  <c r="L17" i="5"/>
  <c r="I17" i="5"/>
  <c r="H17" i="5"/>
  <c r="G17" i="5"/>
  <c r="P16" i="5"/>
  <c r="L16" i="5"/>
  <c r="I16" i="5"/>
  <c r="H16" i="5"/>
  <c r="G16" i="5"/>
  <c r="P15" i="5"/>
  <c r="L15" i="5"/>
  <c r="I15" i="5"/>
  <c r="H15" i="5"/>
  <c r="G15" i="5"/>
  <c r="P14" i="5"/>
  <c r="L14" i="5"/>
  <c r="I14" i="5"/>
  <c r="H14" i="5"/>
  <c r="G14" i="5"/>
  <c r="P13" i="5"/>
  <c r="L13" i="5"/>
  <c r="I13" i="5"/>
  <c r="H13" i="5"/>
  <c r="G13" i="5"/>
  <c r="L12" i="5"/>
  <c r="I12" i="5"/>
  <c r="H12" i="5"/>
  <c r="H9" i="5" s="1"/>
  <c r="G12" i="5"/>
  <c r="O11" i="5"/>
  <c r="P11" i="5" s="1"/>
  <c r="N11" i="5"/>
  <c r="Q11" i="5" s="1"/>
  <c r="M11" i="5"/>
  <c r="L11" i="5"/>
  <c r="K11" i="5"/>
  <c r="J11" i="5"/>
  <c r="F11" i="5"/>
  <c r="G11" i="5" s="1"/>
  <c r="E11" i="5"/>
  <c r="I11" i="5" s="1"/>
  <c r="D11" i="5"/>
  <c r="C11" i="5"/>
  <c r="B11" i="5"/>
  <c r="O9" i="5"/>
  <c r="P9" i="5" s="1"/>
  <c r="N9" i="5"/>
  <c r="N32" i="5" s="1"/>
  <c r="L9" i="5"/>
  <c r="K9" i="5"/>
  <c r="K32" i="5" s="1"/>
  <c r="L32" i="5" s="1"/>
  <c r="J9" i="5"/>
  <c r="J32" i="5" s="1"/>
  <c r="F9" i="5"/>
  <c r="G9" i="5" s="1"/>
  <c r="E9" i="5"/>
  <c r="I9" i="5" s="1"/>
  <c r="C9" i="5"/>
  <c r="C32" i="5" s="1"/>
  <c r="B9" i="5"/>
  <c r="B32" i="5" s="1"/>
  <c r="O32" i="5" l="1"/>
  <c r="P32" i="5" s="1"/>
  <c r="I32" i="5"/>
  <c r="G32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H11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D16" i="5"/>
  <c r="D12" i="5"/>
  <c r="D13" i="5"/>
  <c r="D14" i="5"/>
  <c r="D15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Q9" i="5" l="1"/>
  <c r="M9" i="5"/>
  <c r="D9" i="5"/>
  <c r="C27" i="1" l="1"/>
  <c r="C15" i="1"/>
  <c r="C9" i="1"/>
  <c r="C10" i="1"/>
  <c r="C12" i="1"/>
  <c r="C14" i="1"/>
  <c r="C13" i="1"/>
  <c r="C19" i="1"/>
  <c r="C23" i="1"/>
  <c r="C21" i="1"/>
  <c r="C22" i="1"/>
  <c r="C17" i="1"/>
  <c r="C24" i="1"/>
  <c r="C18" i="1"/>
  <c r="C16" i="1"/>
  <c r="C11" i="1"/>
  <c r="D10" i="4" l="1"/>
  <c r="E10" i="4"/>
  <c r="C10" i="4"/>
  <c r="D11" i="4"/>
  <c r="E11" i="4"/>
  <c r="C11" i="4"/>
  <c r="C85" i="4" l="1"/>
  <c r="D12" i="4"/>
  <c r="E12" i="4"/>
  <c r="C12" i="4"/>
  <c r="D9" i="4"/>
  <c r="E9" i="4"/>
  <c r="C9" i="4"/>
  <c r="D103" i="4"/>
  <c r="D104" i="4" s="1"/>
  <c r="E103" i="4"/>
  <c r="E104" i="4" s="1"/>
  <c r="C103" i="4"/>
  <c r="C104" i="4" s="1"/>
  <c r="D98" i="4"/>
  <c r="D99" i="4" s="1"/>
  <c r="E98" i="4"/>
  <c r="E99" i="4" s="1"/>
  <c r="C98" i="4"/>
  <c r="C99" i="4" s="1"/>
  <c r="C65" i="4"/>
  <c r="D37" i="4"/>
  <c r="D38" i="4" s="1"/>
  <c r="E37" i="4"/>
  <c r="E38" i="4" s="1"/>
  <c r="C37" i="4"/>
  <c r="C38" i="4" s="1"/>
  <c r="D26" i="4"/>
  <c r="E26" i="4"/>
  <c r="C26" i="4"/>
  <c r="C18" i="2" l="1"/>
  <c r="D18" i="2"/>
  <c r="B18" i="2"/>
  <c r="I26" i="1"/>
  <c r="E22" i="1"/>
  <c r="J9" i="1" l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F16" i="1"/>
  <c r="F18" i="1"/>
  <c r="F19" i="1"/>
  <c r="F20" i="1"/>
  <c r="F21" i="1"/>
  <c r="F22" i="1"/>
  <c r="F23" i="1"/>
  <c r="F24" i="1"/>
  <c r="F25" i="1"/>
  <c r="F26" i="1"/>
  <c r="D16" i="1"/>
  <c r="D18" i="1"/>
  <c r="D19" i="1"/>
  <c r="D20" i="1"/>
  <c r="D21" i="1"/>
  <c r="D22" i="1"/>
  <c r="D23" i="1"/>
  <c r="D24" i="1"/>
  <c r="D25" i="1"/>
  <c r="D26" i="1"/>
  <c r="D9" i="1" l="1"/>
  <c r="F9" i="1"/>
  <c r="F15" i="1"/>
  <c r="D15" i="1"/>
  <c r="D17" i="1"/>
  <c r="F17" i="1"/>
  <c r="F13" i="1"/>
  <c r="D13" i="1"/>
  <c r="F27" i="1"/>
  <c r="D27" i="1"/>
  <c r="D10" i="1"/>
  <c r="F10" i="1"/>
  <c r="F14" i="1"/>
  <c r="D14" i="1"/>
  <c r="D11" i="1"/>
  <c r="F11" i="1"/>
  <c r="D12" i="1"/>
  <c r="F12" i="1"/>
  <c r="D93" i="4"/>
  <c r="E93" i="4"/>
  <c r="C93" i="4"/>
  <c r="C94" i="4" s="1"/>
  <c r="C88" i="4"/>
  <c r="C89" i="4" s="1"/>
  <c r="D88" i="4"/>
  <c r="D89" i="4" s="1"/>
  <c r="E88" i="4"/>
  <c r="E89" i="4" s="1"/>
  <c r="C14" i="4"/>
  <c r="E95" i="4" l="1"/>
  <c r="E94" i="4"/>
  <c r="D95" i="4"/>
  <c r="D94" i="4"/>
  <c r="C16" i="4"/>
  <c r="C15" i="4"/>
  <c r="C7" i="4"/>
  <c r="C6" i="4" s="1"/>
  <c r="C95" i="4"/>
  <c r="C105" i="2"/>
  <c r="D105" i="2"/>
  <c r="B105" i="2"/>
  <c r="B100" i="2"/>
  <c r="B90" i="2"/>
  <c r="B65" i="2"/>
  <c r="B56" i="2"/>
  <c r="C11" i="2"/>
  <c r="D11" i="2"/>
  <c r="B11" i="2"/>
  <c r="C68" i="4" l="1"/>
  <c r="D56" i="4"/>
  <c r="E56" i="4"/>
  <c r="C56" i="4"/>
  <c r="C57" i="4" s="1"/>
  <c r="C20" i="4"/>
  <c r="E8" i="1"/>
  <c r="C70" i="4" l="1"/>
  <c r="C69" i="4"/>
  <c r="C22" i="4"/>
  <c r="C21" i="4"/>
  <c r="E7" i="4"/>
  <c r="D7" i="4"/>
  <c r="E57" i="4"/>
  <c r="D57" i="4"/>
  <c r="C103" i="2"/>
  <c r="D103" i="2"/>
  <c r="B103" i="2"/>
  <c r="C88" i="2"/>
  <c r="D88" i="2"/>
  <c r="B88" i="2"/>
  <c r="I7" i="1"/>
  <c r="I8" i="1"/>
  <c r="C8" i="1" l="1"/>
  <c r="F8" i="1" l="1"/>
  <c r="E90" i="4"/>
  <c r="E85" i="4"/>
  <c r="E86" i="4" s="1"/>
  <c r="D85" i="4"/>
  <c r="D86" i="4" s="1"/>
  <c r="C86" i="4"/>
  <c r="E80" i="4"/>
  <c r="E81" i="4" s="1"/>
  <c r="D80" i="4"/>
  <c r="D81" i="4" s="1"/>
  <c r="C80" i="4"/>
  <c r="C81" i="4" s="1"/>
  <c r="E74" i="4"/>
  <c r="D74" i="4"/>
  <c r="C74" i="4"/>
  <c r="E68" i="4"/>
  <c r="E69" i="4" s="1"/>
  <c r="D68" i="4"/>
  <c r="D69" i="4" s="1"/>
  <c r="E65" i="4"/>
  <c r="D65" i="4"/>
  <c r="E59" i="4"/>
  <c r="D59" i="4"/>
  <c r="C59" i="4"/>
  <c r="C60" i="4" s="1"/>
  <c r="E49" i="4"/>
  <c r="D49" i="4"/>
  <c r="C49" i="4"/>
  <c r="E43" i="4"/>
  <c r="E45" i="4" s="1"/>
  <c r="D43" i="4"/>
  <c r="D45" i="4" s="1"/>
  <c r="C43" i="4"/>
  <c r="E32" i="4"/>
  <c r="E33" i="4" s="1"/>
  <c r="D32" i="4"/>
  <c r="D33" i="4" s="1"/>
  <c r="C32" i="4"/>
  <c r="E27" i="4"/>
  <c r="D27" i="4"/>
  <c r="E20" i="4"/>
  <c r="D20" i="4"/>
  <c r="E14" i="4"/>
  <c r="D14" i="4"/>
  <c r="E15" i="4" l="1"/>
  <c r="C33" i="4"/>
  <c r="D15" i="4"/>
  <c r="D61" i="4"/>
  <c r="D60" i="4"/>
  <c r="E61" i="4"/>
  <c r="E60" i="4"/>
  <c r="C28" i="4"/>
  <c r="C27" i="4"/>
  <c r="D16" i="4"/>
  <c r="E16" i="4"/>
  <c r="C100" i="4"/>
  <c r="D100" i="4"/>
  <c r="E100" i="4"/>
  <c r="E82" i="4"/>
  <c r="C90" i="4"/>
  <c r="C82" i="4"/>
  <c r="D82" i="4"/>
  <c r="C76" i="4"/>
  <c r="C75" i="4"/>
  <c r="D76" i="4"/>
  <c r="D75" i="4"/>
  <c r="E76" i="4"/>
  <c r="E75" i="4"/>
  <c r="E66" i="4"/>
  <c r="C66" i="4"/>
  <c r="D66" i="4"/>
  <c r="C39" i="4"/>
  <c r="E50" i="4"/>
  <c r="E51" i="4"/>
  <c r="D39" i="4"/>
  <c r="E39" i="4"/>
  <c r="C45" i="4"/>
  <c r="C44" i="4"/>
  <c r="C51" i="4"/>
  <c r="C50" i="4"/>
  <c r="D50" i="4"/>
  <c r="D51" i="4"/>
  <c r="C34" i="4"/>
  <c r="D34" i="4"/>
  <c r="E34" i="4"/>
  <c r="D22" i="4"/>
  <c r="D21" i="4"/>
  <c r="E22" i="4"/>
  <c r="E21" i="4"/>
  <c r="D28" i="4"/>
  <c r="D44" i="4"/>
  <c r="D70" i="4"/>
  <c r="E44" i="4"/>
  <c r="E70" i="4"/>
  <c r="E6" i="4"/>
  <c r="E13" i="4" s="1"/>
  <c r="E28" i="4"/>
  <c r="D6" i="4"/>
  <c r="C61" i="4"/>
  <c r="D90" i="4"/>
  <c r="E8" i="4" l="1"/>
  <c r="C8" i="4"/>
  <c r="D13" i="4"/>
  <c r="D8" i="4"/>
  <c r="C7" i="1" l="1"/>
  <c r="B8" i="1"/>
  <c r="D8" i="1" s="1"/>
  <c r="B7" i="1"/>
  <c r="B29" i="1" s="1"/>
  <c r="E7" i="1"/>
  <c r="F7" i="1" l="1"/>
  <c r="C29" i="1"/>
  <c r="D29" i="1" s="1"/>
  <c r="D7" i="1"/>
  <c r="D100" i="2"/>
  <c r="C100" i="2"/>
  <c r="D90" i="2"/>
  <c r="C90" i="2"/>
  <c r="D84" i="2"/>
  <c r="C84" i="2"/>
  <c r="B84" i="2"/>
  <c r="D79" i="2"/>
  <c r="C79" i="2"/>
  <c r="B79" i="2"/>
  <c r="D72" i="2"/>
  <c r="C72" i="2"/>
  <c r="B72" i="2"/>
  <c r="D65" i="2"/>
  <c r="C65" i="2"/>
  <c r="D60" i="2"/>
  <c r="C60" i="2"/>
  <c r="B60" i="2"/>
  <c r="D56" i="2"/>
  <c r="C56" i="2"/>
  <c r="D53" i="2"/>
  <c r="C53" i="2"/>
  <c r="B53" i="2"/>
  <c r="D49" i="2"/>
  <c r="C49" i="2"/>
  <c r="B49" i="2"/>
  <c r="D42" i="2"/>
  <c r="C42" i="2"/>
  <c r="B42" i="2"/>
  <c r="D39" i="2"/>
  <c r="C39" i="2"/>
  <c r="B39" i="2"/>
  <c r="D8" i="2"/>
  <c r="C8" i="2"/>
  <c r="B8" i="2"/>
  <c r="G8" i="1"/>
  <c r="I29" i="1"/>
  <c r="G7" i="1"/>
  <c r="E29" i="1"/>
  <c r="F29" i="1" l="1"/>
  <c r="B7" i="2"/>
  <c r="H8" i="1"/>
  <c r="J8" i="1"/>
  <c r="G29" i="1"/>
  <c r="H29" i="1" s="1"/>
  <c r="H7" i="1"/>
  <c r="J7" i="1"/>
  <c r="C7" i="2"/>
  <c r="D7" i="2"/>
  <c r="C13" i="4"/>
  <c r="J29" i="1" l="1"/>
</calcChain>
</file>

<file path=xl/sharedStrings.xml><?xml version="1.0" encoding="utf-8"?>
<sst xmlns="http://schemas.openxmlformats.org/spreadsheetml/2006/main" count="324" uniqueCount="145">
  <si>
    <t>тыс. руб.</t>
  </si>
  <si>
    <t>Наименование государственной программы Ленинградской области</t>
  </si>
  <si>
    <t>Проект</t>
  </si>
  <si>
    <t>ИТОГО</t>
  </si>
  <si>
    <t>Развитие здравоохранения в Ленинградской области</t>
  </si>
  <si>
    <t>Современное образование Ленинградской области</t>
  </si>
  <si>
    <t>Социальная поддержка отдельных категорий граждан в Ленинградской области</t>
  </si>
  <si>
    <t>Развитие физической культуры и спорта в Ленинградской области</t>
  </si>
  <si>
    <t>Развитие культуры в Ленинградской области</t>
  </si>
  <si>
    <t>Формирование городской среды и обеспечение качественным жильем граждан на территории Ленинградской области</t>
  </si>
  <si>
    <t>Обеспечение устойчивого функционирования и развития коммунальной и инженерной инфраструктуры и повышение энергоэффективности в Ленинградской области</t>
  </si>
  <si>
    <t>Безопасность Ленинградской области</t>
  </si>
  <si>
    <t>Охрана окружающей среды Ленинградской области</t>
  </si>
  <si>
    <t>Цифровое развитие Ленинградской области</t>
  </si>
  <si>
    <t>Стимулирование экономической активности Ленинградской области</t>
  </si>
  <si>
    <t>Развитие транспортной системы Ленинградской области</t>
  </si>
  <si>
    <t>Развитие сельского хозяйства Ленинградской области</t>
  </si>
  <si>
    <t>Управление государственными финансами и государственным долгом Ленинградской области</t>
  </si>
  <si>
    <t>Устойчивое общественное развитие в Ленинградской области</t>
  </si>
  <si>
    <t>Содействие занятости населения Ленинградской области</t>
  </si>
  <si>
    <t>Развитие внутреннего и въездного туризма в Ленинградской области</t>
  </si>
  <si>
    <t>Комплексное развитие сельских территорий Ленинградской области</t>
  </si>
  <si>
    <t>Непрограммные расходы органов государственной власти Ленинградской области</t>
  </si>
  <si>
    <t>Условно утвержденные расходы</t>
  </si>
  <si>
    <t>Всего</t>
  </si>
  <si>
    <t>Наименование государственной программы
Ленинградской области/
наименование главного распорядителя бюджетных средств</t>
  </si>
  <si>
    <t>ИТОГО:</t>
  </si>
  <si>
    <t>Государственная программа Ленинградской области "Развитие здравоохранения в Ленинградской области"</t>
  </si>
  <si>
    <t>Комитет цифрового развития Ленинградской области</t>
  </si>
  <si>
    <t>комитет по строительству Ленинградской области</t>
  </si>
  <si>
    <t>Комитет по здравоохранению Ленинградской области</t>
  </si>
  <si>
    <t>Государственная программа Ленинградской области "Современное образование Ленинградской области"</t>
  </si>
  <si>
    <t>Комитет общего и профессионального образования Ленинградской области</t>
  </si>
  <si>
    <t>комитет по культуре и туризму Ленинградской области</t>
  </si>
  <si>
    <t>Комитет правопорядка и безопасности Ленинградской области</t>
  </si>
  <si>
    <t>Комитет экономического развития и инвестиционной деятельности Ленинградской области</t>
  </si>
  <si>
    <t>комитет по социальной защите населения Ленинградской области</t>
  </si>
  <si>
    <t>Государственная программа Ленинградской области "Социальная поддержка отдельных категорий граждан в Ленинградской области"</t>
  </si>
  <si>
    <t>Комитет по дорожному хозяйству Ленинградской области</t>
  </si>
  <si>
    <t>Комитет Ленинградской области по транспорту</t>
  </si>
  <si>
    <t>комитет по сохранению культурного наследия Ленинградской области</t>
  </si>
  <si>
    <t>комитет по физической культуре и спорту Ленинградской области</t>
  </si>
  <si>
    <t>комитет по труду и занятости населения Ленинградской области</t>
  </si>
  <si>
    <t>Комитет по природным ресурсам Ленинградской области</t>
  </si>
  <si>
    <t>Комитет по топливно-энергетическому комплексу Ленинградской области</t>
  </si>
  <si>
    <t>Комитет государственного экологического надзора Ленинградской области</t>
  </si>
  <si>
    <t>комитет по жилищно-коммунальному хозяйству Ленинградской области</t>
  </si>
  <si>
    <t>Государственная программа Ленинградской области "Развитие физической культуры и спорта в Ленинградской области"</t>
  </si>
  <si>
    <t>Государственная программа Ленинградской области "Развитие культуры в Ленинградской области"</t>
  </si>
  <si>
    <t>Управление делами Правительства Ленинградской области</t>
  </si>
  <si>
    <t>Государственная программа Ленинградской области "Формирование городской среды и обеспечение качественным жильем граждан на территории Ленинградской области"</t>
  </si>
  <si>
    <t>Комитет градостроительной политики Ленинградской области</t>
  </si>
  <si>
    <t>Государственная программа Ленинградской области "Обеспечение устойчивого функционирования и развития коммунальной и инженерной инфраструктуры и повышение энергоэффективности в Ленинградской области"</t>
  </si>
  <si>
    <t>Государственная программа Ленинградской области "Безопасность Ленинградской области"</t>
  </si>
  <si>
    <t>комитет по развитию малого, среднего бизнеса и потребительского рынка Ленинградской области</t>
  </si>
  <si>
    <t>Государственная программа Ленинградской области "Охрана окружающей среды Ленинградской области"</t>
  </si>
  <si>
    <t>Комитет Ленинградской области по обращению с отходами</t>
  </si>
  <si>
    <t>комитет по охране, контролю и регулированию использования объектов животного мира Ленинградской области</t>
  </si>
  <si>
    <t>Государственная программа Ленинградской области "Цифровое развитие Ленинградской области"</t>
  </si>
  <si>
    <t>Ленинградский областной комитет по управлению государственным имуществом</t>
  </si>
  <si>
    <t>Комитет по печати Ленинградской области</t>
  </si>
  <si>
    <t>Комитет государственного заказа Ленинградской области</t>
  </si>
  <si>
    <t>Государственная программа Ленинградской области "Стимулирование экономической активности Ленинградской области"</t>
  </si>
  <si>
    <t>Государственная программа Ленинградской области "Развитие транспортной системы Ленинградской области"</t>
  </si>
  <si>
    <t>управление Ленинградской области по государственному техническому надзору и контролю</t>
  </si>
  <si>
    <t>Государственная программа Ленинградской области "Развитие сельского хозяйства Ленинградской области"</t>
  </si>
  <si>
    <t>Комитет по агропромышленному и рыбохозяйственному комплексу Ленинградской области</t>
  </si>
  <si>
    <t>Управление ветеринарии Ленинградской области</t>
  </si>
  <si>
    <t>Государственная программа Ленинградской области "Управление государственными финансами и государственным долгом Ленинградской области"</t>
  </si>
  <si>
    <t>Комитет финансов Ленинградской области</t>
  </si>
  <si>
    <t>Государственная программа Ленинградской области "Устойчивое общественное развитие в Ленинградской области"</t>
  </si>
  <si>
    <t>Комитет общественных коммуникаций Ленинградской области</t>
  </si>
  <si>
    <t>комитет по местному самоуправлению, межнациональным и межконфессиональным отношениям Ленинградской области</t>
  </si>
  <si>
    <t>комитет по молодежной политике Ленинградской области</t>
  </si>
  <si>
    <t>Государственная программа Ленинградской области "Содействие занятости населения Ленинградской области"</t>
  </si>
  <si>
    <t>Государственная программа Ленинградской области "Развитие внутреннего и въездного туризма в Ленинградской области"</t>
  </si>
  <si>
    <t>Государственная программа Ленинградской области "Комплексное развитие сельских территорий Ленинградской области"</t>
  </si>
  <si>
    <t>тыс.руб.</t>
  </si>
  <si>
    <t>в т.ч. проектная часть</t>
  </si>
  <si>
    <t>уд.вес в общих расходах на реализацию государственных программ</t>
  </si>
  <si>
    <t>Приоритетные проекты</t>
  </si>
  <si>
    <t>Отраслевые проекты</t>
  </si>
  <si>
    <t>в т.ч. процессная часть</t>
  </si>
  <si>
    <t>Комплексы процессных мероприятий</t>
  </si>
  <si>
    <t>уд.вес проектной части</t>
  </si>
  <si>
    <t>уд.вес процессной части</t>
  </si>
  <si>
    <t>№ п/п</t>
  </si>
  <si>
    <t>ИТОГО по государственным программам</t>
  </si>
  <si>
    <t>Наименование государственной программы
Ленинградской области/
наименование типа структурного элемента целевой статьи</t>
  </si>
  <si>
    <t>в том числе по государственным программам</t>
  </si>
  <si>
    <t>2026 год</t>
  </si>
  <si>
    <t>Проект
на 2026 год</t>
  </si>
  <si>
    <t xml:space="preserve"> Проект
на 2026 год</t>
  </si>
  <si>
    <t>Региональные проекты</t>
  </si>
  <si>
    <t>2027 год</t>
  </si>
  <si>
    <t>Проект
на 2027 год</t>
  </si>
  <si>
    <t xml:space="preserve"> Проект
на 2027 год</t>
  </si>
  <si>
    <t>% к 2024 году</t>
  </si>
  <si>
    <t>% к 2025 году</t>
  </si>
  <si>
    <t>% к 2026 году</t>
  </si>
  <si>
    <t>Приложение 5.1 к пояснительной записке 2026 года</t>
  </si>
  <si>
    <t>Расходы областного бюджета Ленинградской области 
по государственным программам Ленинградской области и непрограммным направлениям деятельности
в 2024 - 2028 годах</t>
  </si>
  <si>
    <t>Отчет за
2024 год</t>
  </si>
  <si>
    <t>Ожидаемое исполнение 2025 год</t>
  </si>
  <si>
    <t>2028 год</t>
  </si>
  <si>
    <t>% к 2027 году</t>
  </si>
  <si>
    <t>Приложение 5.2 к пояснительной записке 2026 года</t>
  </si>
  <si>
    <t>Распределение бюджетных ассигнований
областного бюджета Ленинградской области на 2026-2028 годы
по государственным программам Ленинградской области и по исполнителям</t>
  </si>
  <si>
    <t>Проект
на 2028 год</t>
  </si>
  <si>
    <t>Приложение 5.3 к пояснительной записке 2026 года</t>
  </si>
  <si>
    <t>Расходы на реализацию государственных программ Ленинградской области по проектной и процессной части
в 2026-2028 годах</t>
  </si>
  <si>
    <t xml:space="preserve"> Проект
на 2028 год</t>
  </si>
  <si>
    <t>Параметры финансового обеспечения реализации государственных программ Ленинградской области
в 2025-2028 годах</t>
  </si>
  <si>
    <t xml:space="preserve">Наименование </t>
  </si>
  <si>
    <t>2025 год
уточненный план на 01.08.2025</t>
  </si>
  <si>
    <t xml:space="preserve">2026 год </t>
  </si>
  <si>
    <t xml:space="preserve">2027 год </t>
  </si>
  <si>
    <t xml:space="preserve">2028 год </t>
  </si>
  <si>
    <t>в том числе за счет средств областного бюджета</t>
  </si>
  <si>
    <t>уд. вес, %</t>
  </si>
  <si>
    <t>темп роста, %</t>
  </si>
  <si>
    <t>тыс. рублей</t>
  </si>
  <si>
    <t>Темп роста, %</t>
  </si>
  <si>
    <t>1</t>
  </si>
  <si>
    <t>2</t>
  </si>
  <si>
    <t>3</t>
  </si>
  <si>
    <t>4</t>
  </si>
  <si>
    <t>5</t>
  </si>
  <si>
    <t>6</t>
  </si>
  <si>
    <t>7=6/3</t>
  </si>
  <si>
    <t>8</t>
  </si>
  <si>
    <t>9=5/2</t>
  </si>
  <si>
    <t>10</t>
  </si>
  <si>
    <t>11</t>
  </si>
  <si>
    <t>12=11/6</t>
  </si>
  <si>
    <t>13</t>
  </si>
  <si>
    <t>14</t>
  </si>
  <si>
    <t>15</t>
  </si>
  <si>
    <t>16=15/11</t>
  </si>
  <si>
    <t>17</t>
  </si>
  <si>
    <t>Расходы областного бюджета, всего</t>
  </si>
  <si>
    <t>из них:</t>
  </si>
  <si>
    <t>Расходы на реализацию государственных программ Ленинградской области, в том числе:</t>
  </si>
  <si>
    <t>Расходы на непрограммную деятельность</t>
  </si>
  <si>
    <t>Приложение 5.4 к пояснительной записке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</si>
</sst>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"/>
    <numFmt numFmtId="165" formatCode="0.0%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13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Border="1" applyAlignment="1" applyProtection="1">
      <alignment horizontal="right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left" wrapText="1"/>
    </xf>
    <xf numFmtId="0" fontId="5" fillId="2" borderId="1" xfId="0" applyFont="1" applyFill="1" applyBorder="1" applyAlignment="1">
      <alignment vertical="center"/>
    </xf>
    <xf numFmtId="4" fontId="3" fillId="0" borderId="0" xfId="0" applyNumberFormat="1" applyFont="1"/>
    <xf numFmtId="49" fontId="8" fillId="0" borderId="0" xfId="3" applyNumberFormat="1" applyFont="1" applyAlignment="1">
      <alignment horizontal="left"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right" vertical="center"/>
    </xf>
    <xf numFmtId="49" fontId="8" fillId="0" borderId="1" xfId="3" applyNumberFormat="1" applyFont="1" applyBorder="1" applyAlignment="1">
      <alignment horizontal="center" vertical="center" wrapText="1"/>
    </xf>
    <xf numFmtId="49" fontId="8" fillId="0" borderId="1" xfId="3" applyNumberFormat="1" applyFont="1" applyBorder="1" applyAlignment="1">
      <alignment horizontal="left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7" fillId="0" borderId="0" xfId="3" applyFill="1"/>
    <xf numFmtId="0" fontId="7" fillId="0" borderId="0" xfId="3" applyFill="1" applyAlignment="1">
      <alignment horizontal="center"/>
    </xf>
    <xf numFmtId="49" fontId="2" fillId="0" borderId="1" xfId="3" applyNumberFormat="1" applyFont="1" applyFill="1" applyBorder="1" applyAlignment="1" applyProtection="1">
      <alignment horizontal="right" wrapText="1"/>
    </xf>
    <xf numFmtId="49" fontId="5" fillId="0" borderId="1" xfId="3" applyNumberFormat="1" applyFont="1" applyFill="1" applyBorder="1" applyAlignment="1" applyProtection="1">
      <alignment horizontal="left" wrapText="1"/>
    </xf>
    <xf numFmtId="49" fontId="2" fillId="0" borderId="1" xfId="3" applyNumberFormat="1" applyFont="1" applyFill="1" applyBorder="1" applyAlignment="1" applyProtection="1">
      <alignment horizontal="left" wrapText="1"/>
    </xf>
    <xf numFmtId="0" fontId="9" fillId="0" borderId="1" xfId="0" applyNumberFormat="1" applyFont="1" applyFill="1" applyBorder="1" applyAlignment="1">
      <alignment horizontal="left" vertical="top" wrapText="1"/>
    </xf>
    <xf numFmtId="164" fontId="2" fillId="0" borderId="5" xfId="0" applyNumberFormat="1" applyFont="1" applyFill="1" applyBorder="1" applyAlignment="1" applyProtection="1">
      <alignment horizontal="center" vertical="center" wrapText="1"/>
    </xf>
    <xf numFmtId="43" fontId="2" fillId="0" borderId="4" xfId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7" fillId="0" borderId="0" xfId="3" applyNumberFormat="1" applyFill="1" applyAlignment="1">
      <alignment horizontal="center"/>
    </xf>
    <xf numFmtId="49" fontId="5" fillId="0" borderId="3" xfId="3" applyNumberFormat="1" applyFont="1" applyFill="1" applyBorder="1" applyAlignment="1" applyProtection="1">
      <alignment horizontal="left" wrapText="1"/>
    </xf>
    <xf numFmtId="49" fontId="6" fillId="0" borderId="1" xfId="3" applyNumberFormat="1" applyFont="1" applyFill="1" applyBorder="1" applyAlignment="1" applyProtection="1">
      <alignment horizontal="right" wrapText="1"/>
    </xf>
    <xf numFmtId="0" fontId="11" fillId="0" borderId="0" xfId="0" applyFont="1"/>
    <xf numFmtId="0" fontId="10" fillId="0" borderId="0" xfId="0" applyFont="1"/>
    <xf numFmtId="49" fontId="5" fillId="3" borderId="1" xfId="3" applyNumberFormat="1" applyFont="1" applyFill="1" applyBorder="1" applyAlignment="1" applyProtection="1">
      <alignment vertical="center" wrapText="1"/>
    </xf>
    <xf numFmtId="164" fontId="5" fillId="3" borderId="1" xfId="3" applyNumberFormat="1" applyFont="1" applyFill="1" applyBorder="1" applyAlignment="1" applyProtection="1">
      <alignment horizont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3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left" wrapText="1"/>
    </xf>
    <xf numFmtId="49" fontId="6" fillId="0" borderId="1" xfId="0" applyNumberFormat="1" applyFont="1" applyFill="1" applyBorder="1" applyAlignment="1" applyProtection="1">
      <alignment horizontal="left" wrapText="1"/>
    </xf>
    <xf numFmtId="49" fontId="6" fillId="0" borderId="6" xfId="0" applyNumberFormat="1" applyFont="1" applyFill="1" applyBorder="1" applyAlignment="1" applyProtection="1">
      <alignment horizontal="left" wrapText="1"/>
    </xf>
    <xf numFmtId="164" fontId="5" fillId="0" borderId="1" xfId="3" applyNumberFormat="1" applyFont="1" applyFill="1" applyBorder="1" applyAlignment="1" applyProtection="1">
      <alignment horizontal="center" vertical="center" wrapText="1"/>
    </xf>
    <xf numFmtId="164" fontId="12" fillId="0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164" fontId="2" fillId="0" borderId="1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/>
    <xf numFmtId="49" fontId="5" fillId="3" borderId="4" xfId="0" applyNumberFormat="1" applyFont="1" applyFill="1" applyBorder="1" applyAlignment="1" applyProtection="1">
      <alignment horizontal="left" wrapText="1"/>
    </xf>
    <xf numFmtId="164" fontId="5" fillId="3" borderId="4" xfId="0" applyNumberFormat="1" applyFont="1" applyFill="1" applyBorder="1" applyAlignment="1" applyProtection="1">
      <alignment horizontal="center" vertical="center" wrapText="1"/>
    </xf>
    <xf numFmtId="49" fontId="12" fillId="0" borderId="4" xfId="0" applyNumberFormat="1" applyFont="1" applyBorder="1" applyAlignment="1" applyProtection="1">
      <alignment horizontal="left" wrapText="1"/>
    </xf>
    <xf numFmtId="0" fontId="13" fillId="0" borderId="0" xfId="0" applyFont="1"/>
    <xf numFmtId="0" fontId="3" fillId="0" borderId="0" xfId="3" applyFont="1" applyAlignment="1">
      <alignment horizontal="right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5" fontId="6" fillId="0" borderId="1" xfId="2" applyNumberFormat="1" applyFont="1" applyFill="1" applyBorder="1" applyAlignment="1" applyProtection="1">
      <alignment horizontal="center" vertical="center" wrapText="1"/>
    </xf>
    <xf numFmtId="165" fontId="6" fillId="0" borderId="6" xfId="2" applyNumberFormat="1" applyFont="1" applyFill="1" applyBorder="1" applyAlignment="1" applyProtection="1">
      <alignment horizontal="center" vertical="center" wrapText="1"/>
    </xf>
    <xf numFmtId="164" fontId="5" fillId="0" borderId="3" xfId="3" applyNumberFormat="1" applyFont="1" applyFill="1" applyBorder="1" applyAlignment="1" applyProtection="1">
      <alignment horizontal="center" vertical="center" wrapText="1"/>
    </xf>
    <xf numFmtId="164" fontId="6" fillId="0" borderId="1" xfId="3" applyNumberFormat="1" applyFont="1" applyFill="1" applyBorder="1" applyAlignment="1" applyProtection="1">
      <alignment horizontal="center" vertical="center" wrapText="1"/>
    </xf>
    <xf numFmtId="0" fontId="3" fillId="0" borderId="0" xfId="3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3" fillId="0" borderId="0" xfId="3" applyFont="1" applyFill="1"/>
    <xf numFmtId="0" fontId="3" fillId="0" borderId="0" xfId="3" applyFont="1" applyFill="1" applyAlignment="1">
      <alignment horizontal="right"/>
    </xf>
    <xf numFmtId="0" fontId="15" fillId="0" borderId="0" xfId="0" applyFont="1"/>
    <xf numFmtId="49" fontId="8" fillId="0" borderId="4" xfId="0" applyNumberFormat="1" applyFont="1" applyBorder="1" applyAlignment="1" applyProtection="1">
      <alignment horizontal="left" wrapText="1"/>
    </xf>
    <xf numFmtId="164" fontId="8" fillId="0" borderId="4" xfId="0" applyNumberFormat="1" applyFont="1" applyFill="1" applyBorder="1" applyAlignment="1" applyProtection="1">
      <alignment horizontal="right" wrapText="1"/>
    </xf>
    <xf numFmtId="49" fontId="3" fillId="0" borderId="4" xfId="0" applyNumberFormat="1" applyFont="1" applyBorder="1" applyAlignment="1" applyProtection="1">
      <alignment horizontal="left" vertical="center" wrapText="1"/>
    </xf>
    <xf numFmtId="164" fontId="3" fillId="0" borderId="4" xfId="0" applyNumberFormat="1" applyFont="1" applyFill="1" applyBorder="1" applyAlignment="1" applyProtection="1">
      <alignment horizontal="right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0" fontId="0" fillId="0" borderId="0" xfId="0" applyFill="1"/>
    <xf numFmtId="0" fontId="15" fillId="0" borderId="0" xfId="0" applyFont="1" applyFill="1"/>
    <xf numFmtId="49" fontId="5" fillId="0" borderId="1" xfId="0" applyNumberFormat="1" applyFont="1" applyBorder="1" applyAlignment="1" applyProtection="1">
      <alignment horizontal="center" vertical="center" wrapText="1"/>
    </xf>
    <xf numFmtId="164" fontId="2" fillId="0" borderId="1" xfId="3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right" vertical="top"/>
    </xf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49" fontId="8" fillId="4" borderId="4" xfId="0" applyNumberFormat="1" applyFont="1" applyFill="1" applyBorder="1" applyAlignment="1" applyProtection="1">
      <alignment horizontal="left" wrapText="1"/>
    </xf>
    <xf numFmtId="164" fontId="17" fillId="0" borderId="4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>
      <alignment vertical="center"/>
    </xf>
    <xf numFmtId="49" fontId="17" fillId="0" borderId="4" xfId="0" applyNumberFormat="1" applyFont="1" applyFill="1" applyBorder="1" applyAlignment="1" applyProtection="1">
      <alignment horizontal="center" vertical="center"/>
    </xf>
    <xf numFmtId="164" fontId="16" fillId="0" borderId="4" xfId="0" applyNumberFormat="1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top" wrapText="1"/>
    </xf>
    <xf numFmtId="164" fontId="16" fillId="0" borderId="5" xfId="0" applyNumberFormat="1" applyFont="1" applyFill="1" applyBorder="1" applyAlignment="1" applyProtection="1">
      <alignment horizontal="center" vertical="center" wrapText="1"/>
    </xf>
    <xf numFmtId="164" fontId="16" fillId="0" borderId="4" xfId="0" applyNumberFormat="1" applyFont="1" applyFill="1" applyBorder="1" applyAlignment="1" applyProtection="1">
      <alignment horizontal="center" vertical="center"/>
    </xf>
    <xf numFmtId="0" fontId="18" fillId="4" borderId="1" xfId="0" applyFont="1" applyFill="1" applyBorder="1" applyAlignment="1">
      <alignment vertical="center" wrapText="1"/>
    </xf>
    <xf numFmtId="49" fontId="8" fillId="4" borderId="10" xfId="0" applyNumberFormat="1" applyFont="1" applyFill="1" applyBorder="1" applyAlignment="1" applyProtection="1">
      <alignment horizontal="left" vertical="center" wrapText="1"/>
    </xf>
    <xf numFmtId="164" fontId="17" fillId="0" borderId="5" xfId="0" applyNumberFormat="1" applyFont="1" applyFill="1" applyBorder="1" applyAlignment="1" applyProtection="1">
      <alignment horizontal="center" vertical="center" wrapText="1"/>
    </xf>
    <xf numFmtId="164" fontId="17" fillId="0" borderId="4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/>
    <xf numFmtId="0" fontId="3" fillId="4" borderId="1" xfId="0" applyFont="1" applyFill="1" applyBorder="1" applyAlignment="1">
      <alignment wrapText="1"/>
    </xf>
    <xf numFmtId="164" fontId="16" fillId="0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164" fontId="17" fillId="3" borderId="1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/>
    <xf numFmtId="0" fontId="4" fillId="0" borderId="0" xfId="0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3" applyFont="1" applyAlignment="1">
      <alignment horizontal="right" vertical="center" wrapText="1"/>
    </xf>
    <xf numFmtId="0" fontId="5" fillId="0" borderId="0" xfId="3" applyFont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top" wrapText="1"/>
    </xf>
    <xf numFmtId="49" fontId="8" fillId="4" borderId="1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center" vertical="center" wrapText="1"/>
    </xf>
    <xf numFmtId="49" fontId="16" fillId="0" borderId="3" xfId="0" applyNumberFormat="1" applyFont="1" applyFill="1" applyBorder="1" applyAlignment="1" applyProtection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</xf>
    <xf numFmtId="49" fontId="3" fillId="4" borderId="3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16" fillId="4" borderId="2" xfId="0" applyNumberFormat="1" applyFont="1" applyFill="1" applyBorder="1" applyAlignment="1" applyProtection="1">
      <alignment horizontal="center" vertical="center" wrapText="1"/>
    </xf>
    <xf numFmtId="49" fontId="16" fillId="4" borderId="3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J160"/>
  <sheetViews>
    <sheetView view="pageBreakPreview" zoomScale="120" zoomScaleNormal="100" zoomScaleSheetLayoutView="120" workbookViewId="0">
      <selection activeCell="B4" sqref="B4:C4"/>
    </sheetView>
  </sheetViews>
  <sheetFormatPr defaultRowHeight="15.75" x14ac:dyDescent="0.25"/>
  <cols>
    <col min="1" max="1" width="49.28515625" style="1" customWidth="1"/>
    <col min="2" max="2" width="16.42578125" style="2" customWidth="1"/>
    <col min="3" max="3" width="16.42578125" style="41" customWidth="1"/>
    <col min="4" max="4" width="8.85546875" style="41" customWidth="1"/>
    <col min="5" max="5" width="16.42578125" style="2" customWidth="1"/>
    <col min="6" max="6" width="10.85546875" style="2" customWidth="1"/>
    <col min="7" max="7" width="16.42578125" style="2" customWidth="1"/>
    <col min="8" max="8" width="13.140625" style="2" customWidth="1"/>
    <col min="9" max="9" width="16.42578125" style="2" customWidth="1"/>
    <col min="10" max="10" width="12.7109375" style="2" customWidth="1"/>
  </cols>
  <sheetData>
    <row r="1" spans="1:10" x14ac:dyDescent="0.25">
      <c r="J1" s="3" t="s">
        <v>100</v>
      </c>
    </row>
    <row r="3" spans="1:10" ht="63" customHeight="1" x14ac:dyDescent="0.25">
      <c r="A3" s="106" t="s">
        <v>101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25">
      <c r="B4" s="74"/>
      <c r="J4" s="4" t="s">
        <v>0</v>
      </c>
    </row>
    <row r="5" spans="1:10" s="31" customFormat="1" x14ac:dyDescent="0.25">
      <c r="A5" s="107" t="s">
        <v>1</v>
      </c>
      <c r="B5" s="108" t="s">
        <v>102</v>
      </c>
      <c r="C5" s="110" t="s">
        <v>103</v>
      </c>
      <c r="D5" s="110" t="s">
        <v>97</v>
      </c>
      <c r="E5" s="107" t="s">
        <v>2</v>
      </c>
      <c r="F5" s="107"/>
      <c r="G5" s="107"/>
      <c r="H5" s="107"/>
      <c r="I5" s="107"/>
      <c r="J5" s="107"/>
    </row>
    <row r="6" spans="1:10" s="31" customFormat="1" ht="48.75" customHeight="1" x14ac:dyDescent="0.25">
      <c r="A6" s="107"/>
      <c r="B6" s="109"/>
      <c r="C6" s="111"/>
      <c r="D6" s="111"/>
      <c r="E6" s="34" t="s">
        <v>90</v>
      </c>
      <c r="F6" s="72" t="s">
        <v>98</v>
      </c>
      <c r="G6" s="34" t="s">
        <v>94</v>
      </c>
      <c r="H6" s="72" t="s">
        <v>99</v>
      </c>
      <c r="I6" s="34" t="s">
        <v>104</v>
      </c>
      <c r="J6" s="72" t="s">
        <v>105</v>
      </c>
    </row>
    <row r="7" spans="1:10" x14ac:dyDescent="0.25">
      <c r="A7" s="44" t="s">
        <v>3</v>
      </c>
      <c r="B7" s="45">
        <f t="shared" ref="B7" si="0">SUM(B9:B27)</f>
        <v>256089613.5</v>
      </c>
      <c r="C7" s="45">
        <f>SUM(C9:C27)</f>
        <v>295504976.39999998</v>
      </c>
      <c r="D7" s="45">
        <f>C7/B7*100</f>
        <v>115.39123838772944</v>
      </c>
      <c r="E7" s="45">
        <f>SUM(E9:E27)</f>
        <v>309886639.5</v>
      </c>
      <c r="F7" s="45">
        <f>E7/C7*100</f>
        <v>104.86680910595996</v>
      </c>
      <c r="G7" s="45">
        <f>SUM(G9:G27)</f>
        <v>300146102.80000007</v>
      </c>
      <c r="H7" s="45">
        <f>G7/E7*100</f>
        <v>96.856741963539889</v>
      </c>
      <c r="I7" s="45">
        <f>SUM(I9:I27)</f>
        <v>276937325.39999998</v>
      </c>
      <c r="J7" s="45">
        <f>I7/G7*100</f>
        <v>92.267506663091652</v>
      </c>
    </row>
    <row r="8" spans="1:10" s="47" customFormat="1" ht="15.75" customHeight="1" x14ac:dyDescent="0.25">
      <c r="A8" s="46" t="s">
        <v>89</v>
      </c>
      <c r="B8" s="40">
        <f t="shared" ref="B8" si="1">SUM(B9:B26)</f>
        <v>241618368.90000001</v>
      </c>
      <c r="C8" s="40">
        <f>SUM(C9:C26)</f>
        <v>278219101</v>
      </c>
      <c r="D8" s="40">
        <f t="shared" ref="D8:D29" si="2">C8/B8*100</f>
        <v>115.14815792633222</v>
      </c>
      <c r="E8" s="40">
        <f>SUM(E9:E26)</f>
        <v>281802347.5</v>
      </c>
      <c r="F8" s="40">
        <f>E8/C8*100</f>
        <v>101.28792253555589</v>
      </c>
      <c r="G8" s="40">
        <f t="shared" ref="G8" si="3">SUM(G9:G26)</f>
        <v>267465776.60000008</v>
      </c>
      <c r="H8" s="40">
        <f>G8/E8*100</f>
        <v>94.912543835356118</v>
      </c>
      <c r="I8" s="40">
        <f>SUM(I9:I26)</f>
        <v>230008784.29999995</v>
      </c>
      <c r="J8" s="40">
        <f>I8/G8*100</f>
        <v>85.995594361211403</v>
      </c>
    </row>
    <row r="9" spans="1:10" ht="31.5" x14ac:dyDescent="0.25">
      <c r="A9" s="7" t="s">
        <v>4</v>
      </c>
      <c r="B9" s="42">
        <v>34804315.600000001</v>
      </c>
      <c r="C9" s="42">
        <f>37830596.3+35534.4+567959.4+12050.7+342583.7+156259+707119.1+2333930.1</f>
        <v>41986032.700000003</v>
      </c>
      <c r="D9" s="42">
        <f t="shared" si="2"/>
        <v>120.63455918093101</v>
      </c>
      <c r="E9" s="25">
        <v>38986146.700000003</v>
      </c>
      <c r="F9" s="25">
        <f>E9/C9*100</f>
        <v>92.85503819464229</v>
      </c>
      <c r="G9" s="25">
        <v>37299408</v>
      </c>
      <c r="H9" s="25">
        <f>G9/E9*100</f>
        <v>95.673492143300223</v>
      </c>
      <c r="I9" s="25">
        <v>33486846.699999999</v>
      </c>
      <c r="J9" s="25">
        <f>I9/G9*100</f>
        <v>89.778493803440526</v>
      </c>
    </row>
    <row r="10" spans="1:10" ht="15.75" customHeight="1" x14ac:dyDescent="0.25">
      <c r="A10" s="7" t="s">
        <v>5</v>
      </c>
      <c r="B10" s="42">
        <v>58542919.399999999</v>
      </c>
      <c r="C10" s="42">
        <f>61529806.5+4348.1+24734.6+71049.6+393029.3+204600+119600+94852.5+158087+600000</f>
        <v>63200107.600000001</v>
      </c>
      <c r="D10" s="42">
        <f t="shared" si="2"/>
        <v>107.95516904133073</v>
      </c>
      <c r="E10" s="25">
        <v>67743374.900000006</v>
      </c>
      <c r="F10" s="25">
        <f t="shared" ref="F10:J29" si="4">E10/C10*100</f>
        <v>107.18870184328611</v>
      </c>
      <c r="G10" s="25">
        <v>65005553.200000003</v>
      </c>
      <c r="H10" s="25">
        <f t="shared" si="4"/>
        <v>95.958539556020853</v>
      </c>
      <c r="I10" s="25">
        <v>60846363.799999997</v>
      </c>
      <c r="J10" s="25">
        <f t="shared" si="4"/>
        <v>93.60179370029573</v>
      </c>
    </row>
    <row r="11" spans="1:10" ht="31.5" x14ac:dyDescent="0.25">
      <c r="A11" s="7" t="s">
        <v>6</v>
      </c>
      <c r="B11" s="42">
        <v>43625159.600000001</v>
      </c>
      <c r="C11" s="42">
        <f>52238010.5+360967.2</f>
        <v>52598977.700000003</v>
      </c>
      <c r="D11" s="42">
        <f t="shared" si="2"/>
        <v>120.57028142081572</v>
      </c>
      <c r="E11" s="25">
        <v>57382930.100000001</v>
      </c>
      <c r="F11" s="25">
        <f t="shared" si="4"/>
        <v>109.09514330731945</v>
      </c>
      <c r="G11" s="25">
        <v>58463875.100000001</v>
      </c>
      <c r="H11" s="25">
        <f t="shared" si="4"/>
        <v>101.88373963845392</v>
      </c>
      <c r="I11" s="25">
        <v>53333363</v>
      </c>
      <c r="J11" s="25">
        <f t="shared" si="4"/>
        <v>91.224474786824388</v>
      </c>
    </row>
    <row r="12" spans="1:10" ht="31.5" x14ac:dyDescent="0.25">
      <c r="A12" s="7" t="s">
        <v>7</v>
      </c>
      <c r="B12" s="42">
        <v>2881662.3</v>
      </c>
      <c r="C12" s="42">
        <f>3857143.6+15027.8+296+187372.9+68080+130000</f>
        <v>4257920.3</v>
      </c>
      <c r="D12" s="42">
        <f t="shared" si="2"/>
        <v>147.75917011511029</v>
      </c>
      <c r="E12" s="25">
        <v>3635847.4</v>
      </c>
      <c r="F12" s="25">
        <f t="shared" si="4"/>
        <v>85.390217379127549</v>
      </c>
      <c r="G12" s="25">
        <v>2093334.4</v>
      </c>
      <c r="H12" s="25">
        <f t="shared" si="4"/>
        <v>57.574869616365085</v>
      </c>
      <c r="I12" s="25">
        <v>1998674.1</v>
      </c>
      <c r="J12" s="25">
        <f t="shared" si="4"/>
        <v>95.478013450693794</v>
      </c>
    </row>
    <row r="13" spans="1:10" x14ac:dyDescent="0.25">
      <c r="A13" s="7" t="s">
        <v>8</v>
      </c>
      <c r="B13" s="42">
        <v>5008336.0999999996</v>
      </c>
      <c r="C13" s="42">
        <f>6470155.5+366286.5+86173.6+6000+3310.5+5000+20895.5</f>
        <v>6957821.5999999996</v>
      </c>
      <c r="D13" s="42">
        <f t="shared" si="2"/>
        <v>138.92481377198308</v>
      </c>
      <c r="E13" s="25">
        <v>8893725</v>
      </c>
      <c r="F13" s="25">
        <f t="shared" si="4"/>
        <v>127.82341243127016</v>
      </c>
      <c r="G13" s="25">
        <v>7236387.0999999996</v>
      </c>
      <c r="H13" s="25">
        <f t="shared" si="4"/>
        <v>81.365087182254896</v>
      </c>
      <c r="I13" s="25">
        <v>5710551.7000000002</v>
      </c>
      <c r="J13" s="25">
        <f t="shared" si="4"/>
        <v>78.91440329387575</v>
      </c>
    </row>
    <row r="14" spans="1:10" ht="47.25" x14ac:dyDescent="0.25">
      <c r="A14" s="7" t="s">
        <v>9</v>
      </c>
      <c r="B14" s="42">
        <v>20191052.899999999</v>
      </c>
      <c r="C14" s="42">
        <f>8371905.8+3482534.7+103491.7+42391.9+87059.5</f>
        <v>12087383.6</v>
      </c>
      <c r="D14" s="42">
        <f t="shared" si="2"/>
        <v>59.865048444303767</v>
      </c>
      <c r="E14" s="25">
        <v>7727911.2999999998</v>
      </c>
      <c r="F14" s="25">
        <f t="shared" si="4"/>
        <v>63.933697777242713</v>
      </c>
      <c r="G14" s="25">
        <v>10957400.9</v>
      </c>
      <c r="H14" s="25">
        <f t="shared" si="4"/>
        <v>141.78994135194074</v>
      </c>
      <c r="I14" s="25">
        <v>5228849.3</v>
      </c>
      <c r="J14" s="25">
        <f t="shared" si="4"/>
        <v>47.71979548544217</v>
      </c>
    </row>
    <row r="15" spans="1:10" ht="63" x14ac:dyDescent="0.25">
      <c r="A15" s="7" t="s">
        <v>10</v>
      </c>
      <c r="B15" s="42">
        <v>16445625.300000001</v>
      </c>
      <c r="C15" s="42">
        <f>17625850.3+168349+92531.6+74294.1+140883.8+100000</f>
        <v>18201908.800000004</v>
      </c>
      <c r="D15" s="42">
        <f t="shared" si="2"/>
        <v>110.67933549477138</v>
      </c>
      <c r="E15" s="25">
        <v>17110939.100000001</v>
      </c>
      <c r="F15" s="25">
        <f t="shared" si="4"/>
        <v>94.006289604088096</v>
      </c>
      <c r="G15" s="25">
        <v>16634119.199999999</v>
      </c>
      <c r="H15" s="25">
        <f t="shared" si="4"/>
        <v>97.213362181857093</v>
      </c>
      <c r="I15" s="25">
        <v>13213212.6</v>
      </c>
      <c r="J15" s="25">
        <f t="shared" si="4"/>
        <v>79.434398907036808</v>
      </c>
    </row>
    <row r="16" spans="1:10" x14ac:dyDescent="0.25">
      <c r="A16" s="7" t="s">
        <v>11</v>
      </c>
      <c r="B16" s="42">
        <v>4615006</v>
      </c>
      <c r="C16" s="42">
        <f>5991251.8+382344.3</f>
        <v>6373596.0999999996</v>
      </c>
      <c r="D16" s="42">
        <f t="shared" si="2"/>
        <v>138.10591145493635</v>
      </c>
      <c r="E16" s="25">
        <v>6261446.5</v>
      </c>
      <c r="F16" s="25">
        <f t="shared" si="4"/>
        <v>98.240403090493928</v>
      </c>
      <c r="G16" s="25">
        <v>5650248.7999999998</v>
      </c>
      <c r="H16" s="25">
        <f t="shared" si="4"/>
        <v>90.238714009614228</v>
      </c>
      <c r="I16" s="25">
        <v>5650248.7999999998</v>
      </c>
      <c r="J16" s="25">
        <f t="shared" si="4"/>
        <v>100</v>
      </c>
    </row>
    <row r="17" spans="1:10" ht="31.5" x14ac:dyDescent="0.25">
      <c r="A17" s="7" t="s">
        <v>12</v>
      </c>
      <c r="B17" s="42">
        <v>2932653</v>
      </c>
      <c r="C17" s="42">
        <f>3399058.4+276219</f>
        <v>3675277.4</v>
      </c>
      <c r="D17" s="42">
        <f t="shared" si="2"/>
        <v>125.32261402900377</v>
      </c>
      <c r="E17" s="25">
        <v>3994056</v>
      </c>
      <c r="F17" s="25">
        <f t="shared" si="4"/>
        <v>108.67359291029297</v>
      </c>
      <c r="G17" s="25">
        <v>3384505.8</v>
      </c>
      <c r="H17" s="25">
        <f t="shared" si="4"/>
        <v>84.738566509833618</v>
      </c>
      <c r="I17" s="25">
        <v>2264664.1</v>
      </c>
      <c r="J17" s="25">
        <f t="shared" si="4"/>
        <v>66.912696677901991</v>
      </c>
    </row>
    <row r="18" spans="1:10" x14ac:dyDescent="0.25">
      <c r="A18" s="7" t="s">
        <v>13</v>
      </c>
      <c r="B18" s="42">
        <v>4760795.2</v>
      </c>
      <c r="C18" s="42">
        <f>5865788.6+367524.8</f>
        <v>6233313.3999999994</v>
      </c>
      <c r="D18" s="42">
        <f t="shared" si="2"/>
        <v>130.93008915821457</v>
      </c>
      <c r="E18" s="25">
        <v>6557843.0999999996</v>
      </c>
      <c r="F18" s="25">
        <f t="shared" si="4"/>
        <v>105.20637547279431</v>
      </c>
      <c r="G18" s="25">
        <v>5754739.4000000004</v>
      </c>
      <c r="H18" s="25">
        <f t="shared" si="4"/>
        <v>87.753538964663562</v>
      </c>
      <c r="I18" s="25">
        <v>5753370.7000000002</v>
      </c>
      <c r="J18" s="25">
        <f t="shared" si="4"/>
        <v>99.976216125442619</v>
      </c>
    </row>
    <row r="19" spans="1:10" ht="31.5" x14ac:dyDescent="0.25">
      <c r="A19" s="7" t="s">
        <v>14</v>
      </c>
      <c r="B19" s="42">
        <v>2660303.5</v>
      </c>
      <c r="C19" s="42">
        <f>3019138.9+20000+75000</f>
        <v>3114138.9</v>
      </c>
      <c r="D19" s="42">
        <f t="shared" si="2"/>
        <v>117.05953474857284</v>
      </c>
      <c r="E19" s="25">
        <v>2896690.8</v>
      </c>
      <c r="F19" s="25">
        <f t="shared" si="4"/>
        <v>93.017392384135462</v>
      </c>
      <c r="G19" s="25">
        <v>2520719.1</v>
      </c>
      <c r="H19" s="25">
        <f t="shared" si="4"/>
        <v>87.020647837180292</v>
      </c>
      <c r="I19" s="25">
        <v>2482023.9</v>
      </c>
      <c r="J19" s="25">
        <f t="shared" si="4"/>
        <v>98.464914238163232</v>
      </c>
    </row>
    <row r="20" spans="1:10" ht="31.5" x14ac:dyDescent="0.25">
      <c r="A20" s="7" t="s">
        <v>15</v>
      </c>
      <c r="B20" s="42">
        <v>25257444.699999999</v>
      </c>
      <c r="C20" s="42">
        <v>35909786.399999999</v>
      </c>
      <c r="D20" s="42">
        <f t="shared" si="2"/>
        <v>142.17505700408401</v>
      </c>
      <c r="E20" s="25">
        <v>37085010.5</v>
      </c>
      <c r="F20" s="25">
        <f t="shared" si="4"/>
        <v>103.27271258845472</v>
      </c>
      <c r="G20" s="25">
        <v>31769380.399999999</v>
      </c>
      <c r="H20" s="25">
        <f t="shared" si="4"/>
        <v>85.666364851103381</v>
      </c>
      <c r="I20" s="25">
        <v>20961799.199999999</v>
      </c>
      <c r="J20" s="25">
        <f t="shared" si="4"/>
        <v>65.981139499969601</v>
      </c>
    </row>
    <row r="21" spans="1:10" ht="31.5" x14ac:dyDescent="0.25">
      <c r="A21" s="7" t="s">
        <v>16</v>
      </c>
      <c r="B21" s="42">
        <v>6650191.5999999996</v>
      </c>
      <c r="C21" s="42">
        <f>6979198.6+5699.2</f>
        <v>6984897.7999999998</v>
      </c>
      <c r="D21" s="42">
        <f t="shared" si="2"/>
        <v>105.03303092801116</v>
      </c>
      <c r="E21" s="25">
        <v>6893485.5</v>
      </c>
      <c r="F21" s="25">
        <f t="shared" si="4"/>
        <v>98.691286506725987</v>
      </c>
      <c r="G21" s="25">
        <v>6871576.7999999998</v>
      </c>
      <c r="H21" s="25">
        <f t="shared" si="4"/>
        <v>99.6821825475661</v>
      </c>
      <c r="I21" s="25">
        <v>6364342.5999999996</v>
      </c>
      <c r="J21" s="25">
        <f t="shared" si="4"/>
        <v>92.618372540055134</v>
      </c>
    </row>
    <row r="22" spans="1:10" ht="31.5" customHeight="1" x14ac:dyDescent="0.25">
      <c r="A22" s="7" t="s">
        <v>17</v>
      </c>
      <c r="B22" s="42">
        <v>7751030.5999999996</v>
      </c>
      <c r="C22" s="42">
        <f>8789304.3+490000</f>
        <v>9279304.3000000007</v>
      </c>
      <c r="D22" s="42">
        <f t="shared" si="2"/>
        <v>119.71703866063955</v>
      </c>
      <c r="E22" s="25">
        <f>9910175.1+0.1</f>
        <v>9910175.1999999993</v>
      </c>
      <c r="F22" s="25">
        <f t="shared" si="4"/>
        <v>106.79868748350023</v>
      </c>
      <c r="G22" s="25">
        <v>9377827.0999999996</v>
      </c>
      <c r="H22" s="25">
        <f t="shared" si="4"/>
        <v>94.628267520436978</v>
      </c>
      <c r="I22" s="25">
        <v>9428758.1999999993</v>
      </c>
      <c r="J22" s="25">
        <f t="shared" si="4"/>
        <v>100.54310129048977</v>
      </c>
    </row>
    <row r="23" spans="1:10" ht="31.5" x14ac:dyDescent="0.25">
      <c r="A23" s="7" t="s">
        <v>18</v>
      </c>
      <c r="B23" s="42">
        <v>2665961.7999999998</v>
      </c>
      <c r="C23" s="42">
        <f>3063437.2+8000+50000+65000</f>
        <v>3186437.2</v>
      </c>
      <c r="D23" s="42">
        <f t="shared" si="2"/>
        <v>119.52298791378033</v>
      </c>
      <c r="E23" s="25">
        <v>3328223.3</v>
      </c>
      <c r="F23" s="25">
        <f t="shared" si="4"/>
        <v>104.44967501634741</v>
      </c>
      <c r="G23" s="25">
        <v>1917807.8</v>
      </c>
      <c r="H23" s="25">
        <f t="shared" si="4"/>
        <v>57.622569975998907</v>
      </c>
      <c r="I23" s="25">
        <v>1678218.4</v>
      </c>
      <c r="J23" s="25">
        <f t="shared" si="4"/>
        <v>87.50712141227082</v>
      </c>
    </row>
    <row r="24" spans="1:10" ht="31.5" x14ac:dyDescent="0.25">
      <c r="A24" s="7" t="s">
        <v>19</v>
      </c>
      <c r="B24" s="42">
        <v>871024</v>
      </c>
      <c r="C24" s="42">
        <f>1375394.8+10000</f>
        <v>1385394.8</v>
      </c>
      <c r="D24" s="42">
        <f t="shared" si="2"/>
        <v>159.05357372471943</v>
      </c>
      <c r="E24" s="26">
        <v>1159839.2</v>
      </c>
      <c r="F24" s="25">
        <f t="shared" si="4"/>
        <v>83.719038067704602</v>
      </c>
      <c r="G24" s="26">
        <v>1104877.3</v>
      </c>
      <c r="H24" s="25">
        <f t="shared" si="4"/>
        <v>95.261248283382741</v>
      </c>
      <c r="I24" s="26">
        <v>778081.8</v>
      </c>
      <c r="J24" s="25">
        <f t="shared" si="4"/>
        <v>70.422462295134494</v>
      </c>
    </row>
    <row r="25" spans="1:10" ht="31.5" x14ac:dyDescent="0.25">
      <c r="A25" s="7" t="s">
        <v>20</v>
      </c>
      <c r="B25" s="42">
        <v>484415.3</v>
      </c>
      <c r="C25" s="42">
        <v>895667</v>
      </c>
      <c r="D25" s="42">
        <f t="shared" si="2"/>
        <v>184.89651338427996</v>
      </c>
      <c r="E25" s="25">
        <v>568365.5</v>
      </c>
      <c r="F25" s="25">
        <f t="shared" si="4"/>
        <v>63.457233547735939</v>
      </c>
      <c r="G25" s="25">
        <v>556232.4</v>
      </c>
      <c r="H25" s="25">
        <f t="shared" si="4"/>
        <v>97.86526451728686</v>
      </c>
      <c r="I25" s="25">
        <v>242875.7</v>
      </c>
      <c r="J25" s="25">
        <f t="shared" si="4"/>
        <v>43.664428753161452</v>
      </c>
    </row>
    <row r="26" spans="1:10" ht="31.5" x14ac:dyDescent="0.25">
      <c r="A26" s="7" t="s">
        <v>21</v>
      </c>
      <c r="B26" s="42">
        <v>1470472</v>
      </c>
      <c r="C26" s="42">
        <v>1891135.4000000001</v>
      </c>
      <c r="D26" s="42">
        <f t="shared" si="2"/>
        <v>128.60737232670871</v>
      </c>
      <c r="E26" s="25">
        <v>1666337.4</v>
      </c>
      <c r="F26" s="25">
        <f t="shared" si="4"/>
        <v>88.113066890927001</v>
      </c>
      <c r="G26" s="25">
        <v>867783.8</v>
      </c>
      <c r="H26" s="25">
        <f t="shared" si="4"/>
        <v>52.077316394626926</v>
      </c>
      <c r="I26" s="25">
        <f>586539.8-0.1</f>
        <v>586539.70000000007</v>
      </c>
      <c r="J26" s="25">
        <f t="shared" si="4"/>
        <v>67.590533494633107</v>
      </c>
    </row>
    <row r="27" spans="1:10" ht="32.25" customHeight="1" x14ac:dyDescent="0.25">
      <c r="A27" s="7" t="s">
        <v>22</v>
      </c>
      <c r="B27" s="23">
        <v>14471244.6</v>
      </c>
      <c r="C27" s="42">
        <f>9177120.1+21225226.4+(-11184081.2+10967.6+200000+10052.9+30000+124332.4+85745.4+22765.5+17676.4)+(-2933964.1+500034)</f>
        <v>17285875.399999999</v>
      </c>
      <c r="D27" s="42">
        <f t="shared" si="2"/>
        <v>119.44981843510543</v>
      </c>
      <c r="E27" s="6">
        <v>28084292</v>
      </c>
      <c r="F27" s="25">
        <f t="shared" si="4"/>
        <v>162.46959641974513</v>
      </c>
      <c r="G27" s="6">
        <v>32680326.199999999</v>
      </c>
      <c r="H27" s="25">
        <f t="shared" si="4"/>
        <v>116.36514176679262</v>
      </c>
      <c r="I27" s="6">
        <v>46928541.099999994</v>
      </c>
      <c r="J27" s="25">
        <f t="shared" si="4"/>
        <v>143.59875361342017</v>
      </c>
    </row>
    <row r="28" spans="1:10" x14ac:dyDescent="0.25">
      <c r="A28" s="7" t="s">
        <v>23</v>
      </c>
      <c r="B28" s="6"/>
      <c r="C28" s="42"/>
      <c r="D28" s="42"/>
      <c r="E28" s="24"/>
      <c r="F28" s="25"/>
      <c r="G28" s="6">
        <v>7648846.2999999998</v>
      </c>
      <c r="H28" s="25"/>
      <c r="I28" s="6">
        <v>17924073.199999999</v>
      </c>
      <c r="J28" s="25"/>
    </row>
    <row r="29" spans="1:10" x14ac:dyDescent="0.25">
      <c r="A29" s="8" t="s">
        <v>24</v>
      </c>
      <c r="B29" s="5">
        <f>B7+B28</f>
        <v>256089613.5</v>
      </c>
      <c r="C29" s="5">
        <f>C7+C28</f>
        <v>295504976.39999998</v>
      </c>
      <c r="D29" s="5">
        <f t="shared" si="2"/>
        <v>115.39123838772944</v>
      </c>
      <c r="E29" s="5">
        <f>E7+E28</f>
        <v>309886639.5</v>
      </c>
      <c r="F29" s="5">
        <f t="shared" si="4"/>
        <v>104.86680910595996</v>
      </c>
      <c r="G29" s="5">
        <f>G7+G28</f>
        <v>307794949.10000008</v>
      </c>
      <c r="H29" s="5">
        <f t="shared" si="4"/>
        <v>99.325014333184924</v>
      </c>
      <c r="I29" s="5">
        <f>I7+I28</f>
        <v>294861398.59999996</v>
      </c>
      <c r="J29" s="5">
        <f t="shared" si="4"/>
        <v>95.797997810614461</v>
      </c>
    </row>
    <row r="30" spans="1:10" x14ac:dyDescent="0.25">
      <c r="B30" s="9"/>
      <c r="C30" s="43"/>
      <c r="D30" s="43"/>
      <c r="E30" s="9"/>
      <c r="F30" s="9"/>
      <c r="G30" s="9"/>
      <c r="H30" s="9"/>
      <c r="I30" s="9"/>
      <c r="J30" s="9"/>
    </row>
    <row r="31" spans="1:10" ht="15" x14ac:dyDescent="0.25">
      <c r="A31" s="2"/>
      <c r="C31" s="2"/>
      <c r="D31" s="2"/>
    </row>
    <row r="32" spans="1:10" ht="15" x14ac:dyDescent="0.25">
      <c r="A32" s="2"/>
      <c r="C32" s="2"/>
      <c r="D32" s="2"/>
    </row>
    <row r="33" spans="1:4" ht="15" x14ac:dyDescent="0.25">
      <c r="A33" s="2"/>
      <c r="C33" s="2"/>
      <c r="D33" s="2"/>
    </row>
    <row r="34" spans="1:4" ht="15" x14ac:dyDescent="0.25">
      <c r="A34" s="2"/>
      <c r="C34" s="2"/>
      <c r="D34" s="2"/>
    </row>
    <row r="35" spans="1:4" ht="15" x14ac:dyDescent="0.25">
      <c r="A35" s="2"/>
      <c r="C35" s="2"/>
      <c r="D35" s="2"/>
    </row>
    <row r="36" spans="1:4" ht="15" x14ac:dyDescent="0.25">
      <c r="A36" s="2"/>
      <c r="C36" s="2"/>
      <c r="D36" s="2"/>
    </row>
    <row r="37" spans="1:4" ht="15" x14ac:dyDescent="0.25">
      <c r="A37"/>
      <c r="B37"/>
      <c r="C37" s="2"/>
      <c r="D37" s="2"/>
    </row>
    <row r="38" spans="1:4" ht="15" x14ac:dyDescent="0.25">
      <c r="A38"/>
      <c r="B38"/>
      <c r="C38" s="2"/>
      <c r="D38" s="2"/>
    </row>
    <row r="39" spans="1:4" ht="15" x14ac:dyDescent="0.25">
      <c r="A39"/>
      <c r="B39"/>
      <c r="C39" s="2"/>
      <c r="D39" s="2"/>
    </row>
    <row r="40" spans="1:4" ht="15" x14ac:dyDescent="0.25">
      <c r="A40"/>
      <c r="B40"/>
      <c r="C40" s="2"/>
      <c r="D40" s="2"/>
    </row>
    <row r="41" spans="1:4" ht="15" x14ac:dyDescent="0.25">
      <c r="A41"/>
      <c r="B41"/>
      <c r="C41" s="2"/>
      <c r="D41" s="2"/>
    </row>
    <row r="42" spans="1:4" ht="15" x14ac:dyDescent="0.25">
      <c r="A42"/>
      <c r="B42"/>
      <c r="C42" s="2"/>
      <c r="D42" s="2"/>
    </row>
    <row r="43" spans="1:4" ht="15" x14ac:dyDescent="0.25">
      <c r="A43"/>
      <c r="B43"/>
      <c r="C43" s="2"/>
      <c r="D43" s="2"/>
    </row>
    <row r="44" spans="1:4" ht="15" x14ac:dyDescent="0.25">
      <c r="A44"/>
      <c r="B44"/>
      <c r="C44" s="2"/>
      <c r="D44" s="2"/>
    </row>
    <row r="45" spans="1:4" ht="15" x14ac:dyDescent="0.25">
      <c r="A45"/>
      <c r="B45"/>
      <c r="C45" s="2"/>
      <c r="D45" s="2"/>
    </row>
    <row r="46" spans="1:4" ht="15" x14ac:dyDescent="0.25">
      <c r="A46"/>
      <c r="B46"/>
      <c r="C46" s="2"/>
      <c r="D46" s="2"/>
    </row>
    <row r="47" spans="1:4" ht="15" x14ac:dyDescent="0.25">
      <c r="A47"/>
      <c r="B47"/>
      <c r="C47" s="2"/>
      <c r="D47" s="2"/>
    </row>
    <row r="48" spans="1:4" ht="15" x14ac:dyDescent="0.25">
      <c r="A48"/>
      <c r="B48"/>
      <c r="C48" s="2"/>
      <c r="D48" s="2"/>
    </row>
    <row r="49" spans="1:4" ht="15" x14ac:dyDescent="0.25">
      <c r="A49"/>
      <c r="B49"/>
      <c r="C49" s="2"/>
      <c r="D49" s="2"/>
    </row>
    <row r="50" spans="1:4" ht="15" x14ac:dyDescent="0.25">
      <c r="A50"/>
      <c r="B50"/>
      <c r="C50" s="2"/>
      <c r="D50" s="2"/>
    </row>
    <row r="51" spans="1:4" ht="15" x14ac:dyDescent="0.25">
      <c r="A51"/>
      <c r="B51"/>
      <c r="C51" s="2"/>
      <c r="D51" s="2"/>
    </row>
    <row r="52" spans="1:4" ht="15" x14ac:dyDescent="0.25">
      <c r="A52"/>
      <c r="B52"/>
      <c r="C52" s="2"/>
      <c r="D52" s="2"/>
    </row>
    <row r="53" spans="1:4" ht="15" x14ac:dyDescent="0.25">
      <c r="A53"/>
      <c r="B53"/>
      <c r="C53" s="2"/>
      <c r="D53" s="2"/>
    </row>
    <row r="54" spans="1:4" ht="15" x14ac:dyDescent="0.25">
      <c r="A54"/>
      <c r="B54"/>
      <c r="C54" s="2"/>
      <c r="D54" s="2"/>
    </row>
    <row r="55" spans="1:4" ht="15" x14ac:dyDescent="0.25">
      <c r="A55"/>
      <c r="B55"/>
      <c r="C55" s="2"/>
      <c r="D55" s="2"/>
    </row>
    <row r="56" spans="1:4" ht="15" x14ac:dyDescent="0.25">
      <c r="A56"/>
      <c r="B56"/>
      <c r="C56" s="2"/>
      <c r="D56" s="2"/>
    </row>
    <row r="57" spans="1:4" ht="15" x14ac:dyDescent="0.25">
      <c r="A57" s="2"/>
      <c r="C57" s="2"/>
      <c r="D57" s="2"/>
    </row>
    <row r="58" spans="1:4" ht="15" x14ac:dyDescent="0.25">
      <c r="A58" s="2"/>
      <c r="C58" s="2"/>
      <c r="D58" s="2"/>
    </row>
    <row r="59" spans="1:4" ht="15" x14ac:dyDescent="0.25">
      <c r="A59" s="2"/>
      <c r="C59" s="2"/>
      <c r="D59" s="2"/>
    </row>
    <row r="60" spans="1:4" ht="15" x14ac:dyDescent="0.25">
      <c r="A60" s="2"/>
      <c r="C60" s="2"/>
      <c r="D60" s="2"/>
    </row>
    <row r="61" spans="1:4" ht="15" x14ac:dyDescent="0.25">
      <c r="A61" s="2"/>
      <c r="C61" s="2"/>
      <c r="D61" s="2"/>
    </row>
    <row r="62" spans="1:4" ht="15" x14ac:dyDescent="0.25">
      <c r="A62" s="2"/>
      <c r="C62" s="2"/>
      <c r="D62" s="2"/>
    </row>
    <row r="63" spans="1:4" ht="15" x14ac:dyDescent="0.25">
      <c r="A63" s="2"/>
      <c r="C63" s="2"/>
      <c r="D63" s="2"/>
    </row>
    <row r="64" spans="1:4" ht="15" x14ac:dyDescent="0.25">
      <c r="A64" s="2"/>
      <c r="C64" s="2"/>
      <c r="D64" s="2"/>
    </row>
    <row r="65" spans="1:4" ht="15" x14ac:dyDescent="0.25">
      <c r="A65" s="2"/>
      <c r="C65" s="2"/>
      <c r="D65" s="2"/>
    </row>
    <row r="66" spans="1:4" ht="15" x14ac:dyDescent="0.25">
      <c r="A66" s="2"/>
      <c r="C66" s="2"/>
      <c r="D66" s="2"/>
    </row>
    <row r="67" spans="1:4" ht="15" x14ac:dyDescent="0.25">
      <c r="A67" s="2"/>
      <c r="C67" s="2"/>
      <c r="D67" s="2"/>
    </row>
    <row r="68" spans="1:4" ht="15" x14ac:dyDescent="0.25">
      <c r="A68" s="2"/>
      <c r="C68" s="2"/>
      <c r="D68" s="2"/>
    </row>
    <row r="69" spans="1:4" ht="15" x14ac:dyDescent="0.25">
      <c r="A69" s="2"/>
      <c r="C69" s="2"/>
      <c r="D69" s="2"/>
    </row>
    <row r="70" spans="1:4" ht="15" x14ac:dyDescent="0.25">
      <c r="A70" s="2"/>
      <c r="C70" s="2"/>
      <c r="D70" s="2"/>
    </row>
    <row r="71" spans="1:4" ht="15" x14ac:dyDescent="0.25">
      <c r="A71" s="2"/>
      <c r="C71" s="2"/>
      <c r="D71" s="2"/>
    </row>
    <row r="72" spans="1:4" ht="15" x14ac:dyDescent="0.25">
      <c r="A72" s="2"/>
      <c r="C72" s="2"/>
      <c r="D72" s="2"/>
    </row>
    <row r="73" spans="1:4" ht="15" x14ac:dyDescent="0.25">
      <c r="A73" s="2"/>
      <c r="C73" s="2"/>
      <c r="D73" s="2"/>
    </row>
    <row r="74" spans="1:4" ht="15" x14ac:dyDescent="0.25">
      <c r="A74" s="2"/>
      <c r="C74" s="2"/>
      <c r="D74" s="2"/>
    </row>
    <row r="75" spans="1:4" ht="15" x14ac:dyDescent="0.25">
      <c r="A75" s="2"/>
      <c r="C75" s="2"/>
      <c r="D75" s="2"/>
    </row>
    <row r="76" spans="1:4" ht="15" x14ac:dyDescent="0.25">
      <c r="A76" s="2"/>
      <c r="C76" s="2"/>
      <c r="D76" s="2"/>
    </row>
    <row r="77" spans="1:4" ht="15" x14ac:dyDescent="0.25">
      <c r="A77" s="2"/>
      <c r="C77" s="2"/>
      <c r="D77" s="2"/>
    </row>
    <row r="78" spans="1:4" ht="15" x14ac:dyDescent="0.25">
      <c r="A78" s="2"/>
      <c r="C78" s="2"/>
      <c r="D78" s="2"/>
    </row>
    <row r="79" spans="1:4" ht="15" x14ac:dyDescent="0.25">
      <c r="A79" s="2"/>
      <c r="C79" s="2"/>
      <c r="D79" s="2"/>
    </row>
    <row r="80" spans="1:4" ht="15" x14ac:dyDescent="0.25">
      <c r="A80" s="2"/>
      <c r="C80" s="2"/>
      <c r="D80" s="2"/>
    </row>
    <row r="81" spans="1:4" ht="15" x14ac:dyDescent="0.25">
      <c r="A81" s="2"/>
      <c r="C81" s="2"/>
      <c r="D81" s="2"/>
    </row>
    <row r="82" spans="1:4" ht="15" x14ac:dyDescent="0.25">
      <c r="A82" s="2"/>
      <c r="C82" s="2"/>
      <c r="D82" s="2"/>
    </row>
    <row r="83" spans="1:4" ht="15" x14ac:dyDescent="0.25">
      <c r="A83" s="2"/>
      <c r="C83" s="2"/>
      <c r="D83" s="2"/>
    </row>
    <row r="84" spans="1:4" ht="15" x14ac:dyDescent="0.25">
      <c r="A84" s="2"/>
      <c r="C84" s="2"/>
      <c r="D84" s="2"/>
    </row>
    <row r="85" spans="1:4" ht="15" x14ac:dyDescent="0.25">
      <c r="A85" s="2"/>
      <c r="C85" s="2"/>
      <c r="D85" s="2"/>
    </row>
    <row r="86" spans="1:4" ht="15" x14ac:dyDescent="0.25">
      <c r="A86" s="2"/>
      <c r="C86" s="2"/>
      <c r="D86" s="2"/>
    </row>
    <row r="87" spans="1:4" ht="15" x14ac:dyDescent="0.25">
      <c r="A87" s="2"/>
      <c r="C87" s="2"/>
      <c r="D87" s="2"/>
    </row>
    <row r="88" spans="1:4" ht="15" x14ac:dyDescent="0.25">
      <c r="A88" s="2"/>
      <c r="C88" s="2"/>
      <c r="D88" s="2"/>
    </row>
    <row r="89" spans="1:4" ht="15" x14ac:dyDescent="0.25">
      <c r="A89" s="2"/>
      <c r="C89" s="2"/>
      <c r="D89" s="2"/>
    </row>
    <row r="90" spans="1:4" ht="15" x14ac:dyDescent="0.25">
      <c r="A90" s="2"/>
      <c r="C90" s="2"/>
      <c r="D90" s="2"/>
    </row>
    <row r="91" spans="1:4" ht="15" x14ac:dyDescent="0.25">
      <c r="A91" s="2"/>
      <c r="C91" s="2"/>
      <c r="D91" s="2"/>
    </row>
    <row r="92" spans="1:4" ht="15" x14ac:dyDescent="0.25">
      <c r="A92" s="2"/>
      <c r="C92" s="2"/>
      <c r="D92" s="2"/>
    </row>
    <row r="93" spans="1:4" ht="15" x14ac:dyDescent="0.25">
      <c r="A93" s="2"/>
      <c r="C93" s="2"/>
      <c r="D93" s="2"/>
    </row>
    <row r="94" spans="1:4" ht="15" x14ac:dyDescent="0.25">
      <c r="A94" s="2"/>
      <c r="C94" s="2"/>
      <c r="D94" s="2"/>
    </row>
    <row r="95" spans="1:4" ht="15" x14ac:dyDescent="0.25">
      <c r="A95" s="2"/>
      <c r="C95" s="2"/>
      <c r="D95" s="2"/>
    </row>
    <row r="96" spans="1:4" ht="15" x14ac:dyDescent="0.25">
      <c r="A96" s="2"/>
      <c r="C96" s="2"/>
      <c r="D96" s="2"/>
    </row>
    <row r="97" spans="1:4" ht="15" x14ac:dyDescent="0.25">
      <c r="A97" s="2"/>
      <c r="C97" s="2"/>
      <c r="D97" s="2"/>
    </row>
    <row r="98" spans="1:4" ht="15" x14ac:dyDescent="0.25">
      <c r="A98" s="2"/>
      <c r="C98" s="2"/>
      <c r="D98" s="2"/>
    </row>
    <row r="99" spans="1:4" ht="15" x14ac:dyDescent="0.25">
      <c r="A99" s="2"/>
      <c r="C99" s="2"/>
      <c r="D99" s="2"/>
    </row>
    <row r="100" spans="1:4" ht="15" x14ac:dyDescent="0.25">
      <c r="A100" s="2"/>
      <c r="C100" s="2"/>
      <c r="D100" s="2"/>
    </row>
    <row r="101" spans="1:4" ht="15" x14ac:dyDescent="0.25">
      <c r="A101" s="2"/>
      <c r="C101" s="2"/>
      <c r="D101" s="2"/>
    </row>
    <row r="102" spans="1:4" ht="15" x14ac:dyDescent="0.25">
      <c r="A102" s="2"/>
      <c r="C102" s="2"/>
      <c r="D102" s="2"/>
    </row>
    <row r="103" spans="1:4" ht="15" x14ac:dyDescent="0.25">
      <c r="A103" s="2"/>
      <c r="C103" s="2"/>
      <c r="D103" s="2"/>
    </row>
    <row r="104" spans="1:4" ht="15" x14ac:dyDescent="0.25">
      <c r="A104" s="2"/>
      <c r="C104" s="2"/>
      <c r="D104" s="2"/>
    </row>
    <row r="105" spans="1:4" ht="15" x14ac:dyDescent="0.25">
      <c r="A105" s="2"/>
      <c r="C105" s="2"/>
      <c r="D105" s="2"/>
    </row>
    <row r="106" spans="1:4" ht="15" x14ac:dyDescent="0.25">
      <c r="A106" s="2"/>
      <c r="C106" s="2"/>
      <c r="D106" s="2"/>
    </row>
    <row r="107" spans="1:4" ht="15" x14ac:dyDescent="0.25">
      <c r="A107" s="2"/>
      <c r="C107" s="2"/>
      <c r="D107" s="2"/>
    </row>
    <row r="108" spans="1:4" ht="15" x14ac:dyDescent="0.25">
      <c r="A108" s="2"/>
      <c r="C108" s="2"/>
      <c r="D108" s="2"/>
    </row>
    <row r="109" spans="1:4" ht="15" x14ac:dyDescent="0.25">
      <c r="A109" s="2"/>
      <c r="C109" s="2"/>
      <c r="D109" s="2"/>
    </row>
    <row r="110" spans="1:4" ht="15" x14ac:dyDescent="0.25">
      <c r="A110" s="2"/>
      <c r="C110" s="2"/>
      <c r="D110" s="2"/>
    </row>
    <row r="111" spans="1:4" ht="15" x14ac:dyDescent="0.25">
      <c r="A111" s="2"/>
      <c r="C111" s="2"/>
      <c r="D111" s="2"/>
    </row>
    <row r="112" spans="1:4" ht="15" x14ac:dyDescent="0.25">
      <c r="A112" s="2"/>
      <c r="C112" s="2"/>
      <c r="D112" s="2"/>
    </row>
    <row r="113" spans="1:4" ht="15" x14ac:dyDescent="0.25">
      <c r="A113" s="2"/>
      <c r="C113" s="2"/>
      <c r="D113" s="2"/>
    </row>
    <row r="114" spans="1:4" ht="15" x14ac:dyDescent="0.25">
      <c r="A114" s="2"/>
      <c r="C114" s="2"/>
      <c r="D114" s="2"/>
    </row>
    <row r="115" spans="1:4" ht="15" x14ac:dyDescent="0.25">
      <c r="A115" s="2"/>
      <c r="C115" s="2"/>
      <c r="D115" s="2"/>
    </row>
    <row r="116" spans="1:4" ht="15" x14ac:dyDescent="0.25">
      <c r="A116" s="2"/>
      <c r="C116" s="2"/>
      <c r="D116" s="2"/>
    </row>
    <row r="117" spans="1:4" ht="15" x14ac:dyDescent="0.25">
      <c r="A117" s="2"/>
      <c r="C117" s="2"/>
      <c r="D117" s="2"/>
    </row>
    <row r="118" spans="1:4" ht="15" x14ac:dyDescent="0.25">
      <c r="A118" s="2"/>
      <c r="C118" s="2"/>
      <c r="D118" s="2"/>
    </row>
    <row r="119" spans="1:4" ht="15" x14ac:dyDescent="0.25">
      <c r="A119" s="2"/>
      <c r="C119" s="2"/>
      <c r="D119" s="2"/>
    </row>
    <row r="120" spans="1:4" ht="15" x14ac:dyDescent="0.25">
      <c r="A120" s="2"/>
      <c r="C120" s="2"/>
      <c r="D120" s="2"/>
    </row>
    <row r="121" spans="1:4" ht="15" x14ac:dyDescent="0.25">
      <c r="A121" s="2"/>
      <c r="C121" s="2"/>
      <c r="D121" s="2"/>
    </row>
    <row r="122" spans="1:4" ht="15" x14ac:dyDescent="0.25">
      <c r="A122" s="2"/>
      <c r="C122" s="2"/>
      <c r="D122" s="2"/>
    </row>
    <row r="123" spans="1:4" ht="15" x14ac:dyDescent="0.25">
      <c r="A123" s="2"/>
      <c r="C123" s="2"/>
      <c r="D123" s="2"/>
    </row>
    <row r="124" spans="1:4" ht="15" x14ac:dyDescent="0.25">
      <c r="A124" s="2"/>
      <c r="C124" s="2"/>
      <c r="D124" s="2"/>
    </row>
    <row r="125" spans="1:4" ht="15" x14ac:dyDescent="0.25">
      <c r="A125" s="2"/>
      <c r="C125" s="2"/>
      <c r="D125" s="2"/>
    </row>
    <row r="126" spans="1:4" ht="15" x14ac:dyDescent="0.25">
      <c r="A126" s="2"/>
      <c r="C126" s="2"/>
      <c r="D126" s="2"/>
    </row>
    <row r="127" spans="1:4" ht="15" x14ac:dyDescent="0.25">
      <c r="A127" s="2"/>
      <c r="C127" s="2"/>
      <c r="D127" s="2"/>
    </row>
    <row r="128" spans="1:4" ht="15" x14ac:dyDescent="0.25">
      <c r="A128" s="2"/>
      <c r="C128" s="2"/>
      <c r="D128" s="2"/>
    </row>
    <row r="129" spans="1:4" ht="15" x14ac:dyDescent="0.25">
      <c r="A129" s="2"/>
      <c r="C129" s="2"/>
      <c r="D129" s="2"/>
    </row>
    <row r="130" spans="1:4" ht="15" x14ac:dyDescent="0.25">
      <c r="A130" s="2"/>
      <c r="C130" s="2"/>
      <c r="D130" s="2"/>
    </row>
    <row r="131" spans="1:4" ht="15" x14ac:dyDescent="0.25">
      <c r="A131" s="2"/>
      <c r="C131" s="2"/>
      <c r="D131" s="2"/>
    </row>
    <row r="132" spans="1:4" ht="15" x14ac:dyDescent="0.25">
      <c r="A132" s="2"/>
      <c r="C132" s="2"/>
      <c r="D132" s="2"/>
    </row>
    <row r="133" spans="1:4" ht="15" x14ac:dyDescent="0.25">
      <c r="A133" s="2"/>
      <c r="C133" s="2"/>
      <c r="D133" s="2"/>
    </row>
    <row r="134" spans="1:4" ht="15" x14ac:dyDescent="0.25">
      <c r="A134" s="2"/>
      <c r="C134" s="2"/>
      <c r="D134" s="2"/>
    </row>
    <row r="135" spans="1:4" ht="15" x14ac:dyDescent="0.25">
      <c r="A135" s="2"/>
      <c r="C135" s="2"/>
      <c r="D135" s="2"/>
    </row>
    <row r="136" spans="1:4" ht="15" x14ac:dyDescent="0.25">
      <c r="A136" s="2"/>
      <c r="C136" s="2"/>
      <c r="D136" s="2"/>
    </row>
    <row r="137" spans="1:4" ht="15" x14ac:dyDescent="0.25">
      <c r="A137" s="2"/>
      <c r="C137" s="2"/>
      <c r="D137" s="2"/>
    </row>
    <row r="138" spans="1:4" ht="15" x14ac:dyDescent="0.25">
      <c r="A138" s="2"/>
      <c r="C138" s="2"/>
      <c r="D138" s="2"/>
    </row>
    <row r="139" spans="1:4" ht="15" x14ac:dyDescent="0.25">
      <c r="A139" s="2"/>
      <c r="C139" s="2"/>
      <c r="D139" s="2"/>
    </row>
    <row r="140" spans="1:4" ht="15" x14ac:dyDescent="0.25">
      <c r="A140" s="2"/>
      <c r="C140" s="2"/>
      <c r="D140" s="2"/>
    </row>
    <row r="141" spans="1:4" ht="15" x14ac:dyDescent="0.25">
      <c r="A141" s="2"/>
      <c r="C141" s="2"/>
      <c r="D141" s="2"/>
    </row>
    <row r="142" spans="1:4" ht="15" x14ac:dyDescent="0.25">
      <c r="A142" s="2"/>
      <c r="C142" s="2"/>
      <c r="D142" s="2"/>
    </row>
    <row r="143" spans="1:4" ht="15" x14ac:dyDescent="0.25">
      <c r="A143" s="2"/>
      <c r="C143" s="2"/>
      <c r="D143" s="2"/>
    </row>
    <row r="144" spans="1:4" ht="15" x14ac:dyDescent="0.25">
      <c r="A144" s="2"/>
      <c r="C144" s="2"/>
      <c r="D144" s="2"/>
    </row>
    <row r="145" spans="1:4" ht="15" x14ac:dyDescent="0.25">
      <c r="A145" s="2"/>
      <c r="C145" s="2"/>
      <c r="D145" s="2"/>
    </row>
    <row r="146" spans="1:4" ht="15" x14ac:dyDescent="0.25">
      <c r="A146" s="2"/>
      <c r="C146" s="2"/>
      <c r="D146" s="2"/>
    </row>
    <row r="147" spans="1:4" ht="15" x14ac:dyDescent="0.25">
      <c r="A147" s="2"/>
      <c r="C147" s="2"/>
      <c r="D147" s="2"/>
    </row>
    <row r="148" spans="1:4" ht="15" x14ac:dyDescent="0.25">
      <c r="A148" s="2"/>
      <c r="C148" s="2"/>
      <c r="D148" s="2"/>
    </row>
    <row r="149" spans="1:4" ht="15" x14ac:dyDescent="0.25">
      <c r="A149" s="2"/>
      <c r="C149" s="2"/>
      <c r="D149" s="2"/>
    </row>
    <row r="150" spans="1:4" ht="15" x14ac:dyDescent="0.25">
      <c r="A150" s="2"/>
      <c r="C150" s="2"/>
      <c r="D150" s="2"/>
    </row>
    <row r="151" spans="1:4" ht="15" x14ac:dyDescent="0.25">
      <c r="A151" s="2"/>
      <c r="C151" s="2"/>
      <c r="D151" s="2"/>
    </row>
    <row r="152" spans="1:4" ht="15" x14ac:dyDescent="0.25">
      <c r="A152" s="2"/>
      <c r="C152" s="2"/>
      <c r="D152" s="2"/>
    </row>
    <row r="153" spans="1:4" ht="15" x14ac:dyDescent="0.25">
      <c r="A153" s="2"/>
      <c r="C153" s="2"/>
      <c r="D153" s="2"/>
    </row>
    <row r="154" spans="1:4" ht="15" x14ac:dyDescent="0.25">
      <c r="A154" s="2"/>
      <c r="C154" s="2"/>
      <c r="D154" s="2"/>
    </row>
    <row r="155" spans="1:4" ht="15" x14ac:dyDescent="0.25">
      <c r="A155" s="2"/>
      <c r="C155" s="2"/>
      <c r="D155" s="2"/>
    </row>
    <row r="156" spans="1:4" ht="15" x14ac:dyDescent="0.25">
      <c r="A156" s="2"/>
      <c r="C156" s="2"/>
      <c r="D156" s="2"/>
    </row>
    <row r="157" spans="1:4" ht="15" x14ac:dyDescent="0.25">
      <c r="A157" s="2"/>
      <c r="C157" s="2"/>
      <c r="D157" s="2"/>
    </row>
    <row r="158" spans="1:4" ht="15" x14ac:dyDescent="0.25">
      <c r="A158" s="2"/>
      <c r="C158" s="2"/>
      <c r="D158" s="2"/>
    </row>
    <row r="159" spans="1:4" ht="15" x14ac:dyDescent="0.25">
      <c r="A159" s="2"/>
      <c r="C159" s="2"/>
      <c r="D159" s="2"/>
    </row>
    <row r="160" spans="1:4" ht="15" x14ac:dyDescent="0.25">
      <c r="A160" s="2"/>
      <c r="C160" s="2"/>
      <c r="D160" s="2"/>
    </row>
  </sheetData>
  <mergeCells count="6">
    <mergeCell ref="A3:J3"/>
    <mergeCell ref="A5:A6"/>
    <mergeCell ref="B5:B6"/>
    <mergeCell ref="C5:C6"/>
    <mergeCell ref="E5:J5"/>
    <mergeCell ref="D5:D6"/>
  </mergeCells>
  <pageMargins left="0.78740157480314965" right="0.39370078740157483" top="0.78740157480314965" bottom="0.78740157480314965" header="0.31496062992125984" footer="0.31496062992125984"/>
  <pageSetup paperSize="9" scale="51" fitToHeight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E110"/>
  <sheetViews>
    <sheetView view="pageBreakPreview" zoomScale="110" zoomScaleNormal="100" zoomScaleSheetLayoutView="110" workbookViewId="0">
      <selection activeCell="D11" sqref="D11"/>
    </sheetView>
  </sheetViews>
  <sheetFormatPr defaultRowHeight="15" x14ac:dyDescent="0.25"/>
  <cols>
    <col min="1" max="1" width="53.5703125" style="12" customWidth="1"/>
    <col min="2" max="4" width="15.28515625" style="11" customWidth="1"/>
    <col min="5" max="16384" width="9.140625" style="64"/>
  </cols>
  <sheetData>
    <row r="1" spans="1:4" x14ac:dyDescent="0.25">
      <c r="A1" s="112" t="s">
        <v>106</v>
      </c>
      <c r="B1" s="112"/>
      <c r="C1" s="112"/>
      <c r="D1" s="112"/>
    </row>
    <row r="2" spans="1:4" x14ac:dyDescent="0.25">
      <c r="A2" s="48"/>
      <c r="B2" s="48"/>
      <c r="C2" s="48"/>
      <c r="D2" s="48"/>
    </row>
    <row r="3" spans="1:4" ht="55.9" customHeight="1" x14ac:dyDescent="0.25">
      <c r="A3" s="113" t="s">
        <v>107</v>
      </c>
      <c r="B3" s="113"/>
      <c r="C3" s="113"/>
      <c r="D3" s="113"/>
    </row>
    <row r="4" spans="1:4" x14ac:dyDescent="0.25">
      <c r="A4" s="10"/>
    </row>
    <row r="5" spans="1:4" x14ac:dyDescent="0.25">
      <c r="D5" s="13" t="s">
        <v>0</v>
      </c>
    </row>
    <row r="6" spans="1:4" ht="63" customHeight="1" x14ac:dyDescent="0.25">
      <c r="A6" s="14" t="s">
        <v>25</v>
      </c>
      <c r="B6" s="14" t="s">
        <v>91</v>
      </c>
      <c r="C6" s="14" t="s">
        <v>95</v>
      </c>
      <c r="D6" s="14" t="s">
        <v>108</v>
      </c>
    </row>
    <row r="7" spans="1:4" x14ac:dyDescent="0.25">
      <c r="A7" s="15" t="s">
        <v>26</v>
      </c>
      <c r="B7" s="16">
        <f>B8+B11+B18+B39+B42+B49+B53+B56+B60+B65+B72+B79+B84+B88+B90+B100+B103+B105</f>
        <v>281802347.5</v>
      </c>
      <c r="C7" s="16">
        <f>C8+C11+C18+C39+C42+C49+C53+C56+C60+C65+C72+C79+C84+C88+C90+C100+C103+C105</f>
        <v>267465776.60000008</v>
      </c>
      <c r="D7" s="16">
        <f>D8+D11+D18+D39+D42+D49+D53+D56+D60+D65+D72+D79+D84+D88+D90+D100+D103+D105</f>
        <v>230008784.29999995</v>
      </c>
    </row>
    <row r="8" spans="1:4" ht="26.25" x14ac:dyDescent="0.25">
      <c r="A8" s="65" t="s">
        <v>27</v>
      </c>
      <c r="B8" s="66">
        <f>SUM(B9:B10)</f>
        <v>38986146.700000003</v>
      </c>
      <c r="C8" s="66">
        <f>SUM(C9:C10)</f>
        <v>37299408</v>
      </c>
      <c r="D8" s="66">
        <f>SUM(D9:D10)</f>
        <v>33486846.699999999</v>
      </c>
    </row>
    <row r="9" spans="1:4" x14ac:dyDescent="0.25">
      <c r="A9" s="67" t="s">
        <v>29</v>
      </c>
      <c r="B9" s="68">
        <v>1210400.7</v>
      </c>
      <c r="C9" s="68">
        <v>325381.09999999998</v>
      </c>
      <c r="D9" s="68"/>
    </row>
    <row r="10" spans="1:4" x14ac:dyDescent="0.25">
      <c r="A10" s="67" t="s">
        <v>30</v>
      </c>
      <c r="B10" s="68">
        <v>37775746</v>
      </c>
      <c r="C10" s="68">
        <v>36974026.899999999</v>
      </c>
      <c r="D10" s="68">
        <v>33486846.699999999</v>
      </c>
    </row>
    <row r="11" spans="1:4" ht="26.25" x14ac:dyDescent="0.25">
      <c r="A11" s="65" t="s">
        <v>31</v>
      </c>
      <c r="B11" s="66">
        <f>SUM(B12:B17)</f>
        <v>67743374.900000006</v>
      </c>
      <c r="C11" s="66">
        <f t="shared" ref="C11:D11" si="0">SUM(C12:C17)</f>
        <v>65005553.200000003</v>
      </c>
      <c r="D11" s="66">
        <f t="shared" si="0"/>
        <v>60846363.800000004</v>
      </c>
    </row>
    <row r="12" spans="1:4" ht="25.5" x14ac:dyDescent="0.25">
      <c r="A12" s="69" t="s">
        <v>32</v>
      </c>
      <c r="B12" s="68">
        <v>61048186.5</v>
      </c>
      <c r="C12" s="68">
        <v>60711082.399999999</v>
      </c>
      <c r="D12" s="68">
        <v>58164803.100000001</v>
      </c>
    </row>
    <row r="13" spans="1:4" x14ac:dyDescent="0.25">
      <c r="A13" s="69" t="s">
        <v>33</v>
      </c>
      <c r="B13" s="68">
        <v>295884.5</v>
      </c>
      <c r="C13" s="68">
        <v>295884.5</v>
      </c>
      <c r="D13" s="68">
        <v>293700.40000000002</v>
      </c>
    </row>
    <row r="14" spans="1:4" x14ac:dyDescent="0.25">
      <c r="A14" s="69" t="s">
        <v>34</v>
      </c>
      <c r="B14" s="68">
        <v>49523.1</v>
      </c>
      <c r="C14" s="68">
        <v>49523.1</v>
      </c>
      <c r="D14" s="68">
        <v>49523.1</v>
      </c>
    </row>
    <row r="15" spans="1:4" x14ac:dyDescent="0.25">
      <c r="A15" s="69" t="s">
        <v>29</v>
      </c>
      <c r="B15" s="68">
        <v>5690259.0999999996</v>
      </c>
      <c r="C15" s="68">
        <v>3329957.7</v>
      </c>
      <c r="D15" s="68">
        <v>1771703.8</v>
      </c>
    </row>
    <row r="16" spans="1:4" x14ac:dyDescent="0.25">
      <c r="A16" s="69" t="s">
        <v>30</v>
      </c>
      <c r="B16" s="68">
        <v>381615.3</v>
      </c>
      <c r="C16" s="68">
        <v>381615.3</v>
      </c>
      <c r="D16" s="68">
        <v>329143.2</v>
      </c>
    </row>
    <row r="17" spans="1:4" ht="25.5" x14ac:dyDescent="0.25">
      <c r="A17" s="69" t="s">
        <v>36</v>
      </c>
      <c r="B17" s="68">
        <v>277906.40000000002</v>
      </c>
      <c r="C17" s="68">
        <v>237490.2</v>
      </c>
      <c r="D17" s="68">
        <v>237490.2</v>
      </c>
    </row>
    <row r="18" spans="1:4" ht="39" x14ac:dyDescent="0.25">
      <c r="A18" s="65" t="s">
        <v>37</v>
      </c>
      <c r="B18" s="66">
        <f>SUM(B19:B38)</f>
        <v>57382930.100000001</v>
      </c>
      <c r="C18" s="66">
        <f t="shared" ref="C18:D18" si="1">SUM(C19:C38)</f>
        <v>58463875.100000001</v>
      </c>
      <c r="D18" s="66">
        <f t="shared" si="1"/>
        <v>53333363</v>
      </c>
    </row>
    <row r="19" spans="1:4" x14ac:dyDescent="0.25">
      <c r="A19" s="69" t="s">
        <v>38</v>
      </c>
      <c r="B19" s="68">
        <v>2000</v>
      </c>
      <c r="C19" s="68">
        <v>1800</v>
      </c>
      <c r="D19" s="68">
        <v>800</v>
      </c>
    </row>
    <row r="20" spans="1:4" ht="25.5" x14ac:dyDescent="0.25">
      <c r="A20" s="69" t="s">
        <v>32</v>
      </c>
      <c r="B20" s="68">
        <v>358817.3</v>
      </c>
      <c r="C20" s="68">
        <v>358817.3</v>
      </c>
      <c r="D20" s="68">
        <v>358817.3</v>
      </c>
    </row>
    <row r="21" spans="1:4" x14ac:dyDescent="0.25">
      <c r="A21" s="69" t="s">
        <v>28</v>
      </c>
      <c r="B21" s="68">
        <v>1900</v>
      </c>
      <c r="C21" s="68">
        <v>1400</v>
      </c>
      <c r="D21" s="68">
        <v>500</v>
      </c>
    </row>
    <row r="22" spans="1:4" x14ac:dyDescent="0.25">
      <c r="A22" s="69" t="s">
        <v>56</v>
      </c>
      <c r="B22" s="68">
        <v>100</v>
      </c>
      <c r="C22" s="68"/>
      <c r="D22" s="68"/>
    </row>
    <row r="23" spans="1:4" x14ac:dyDescent="0.25">
      <c r="A23" s="69" t="s">
        <v>39</v>
      </c>
      <c r="B23" s="68">
        <v>4445472.0999999996</v>
      </c>
      <c r="C23" s="68">
        <v>4445598.4000000004</v>
      </c>
      <c r="D23" s="68">
        <v>4300764.2</v>
      </c>
    </row>
    <row r="24" spans="1:4" ht="25.5" x14ac:dyDescent="0.25">
      <c r="A24" s="69" t="s">
        <v>40</v>
      </c>
      <c r="B24" s="68">
        <v>3300</v>
      </c>
      <c r="C24" s="68">
        <v>1300</v>
      </c>
      <c r="D24" s="68">
        <v>1300</v>
      </c>
    </row>
    <row r="25" spans="1:4" x14ac:dyDescent="0.25">
      <c r="A25" s="69" t="s">
        <v>51</v>
      </c>
      <c r="B25" s="68">
        <v>600</v>
      </c>
      <c r="C25" s="68">
        <v>600</v>
      </c>
      <c r="D25" s="68">
        <v>600</v>
      </c>
    </row>
    <row r="26" spans="1:4" ht="25.5" x14ac:dyDescent="0.25">
      <c r="A26" s="69" t="s">
        <v>41</v>
      </c>
      <c r="B26" s="68">
        <v>19700</v>
      </c>
      <c r="C26" s="68">
        <v>6340.2</v>
      </c>
      <c r="D26" s="68">
        <v>6340.2</v>
      </c>
    </row>
    <row r="27" spans="1:4" x14ac:dyDescent="0.25">
      <c r="A27" s="69" t="s">
        <v>33</v>
      </c>
      <c r="B27" s="68">
        <v>24523.9</v>
      </c>
      <c r="C27" s="68">
        <v>24523.9</v>
      </c>
      <c r="D27" s="68">
        <v>24523.9</v>
      </c>
    </row>
    <row r="28" spans="1:4" ht="25.5" x14ac:dyDescent="0.25">
      <c r="A28" s="69" t="s">
        <v>42</v>
      </c>
      <c r="B28" s="68">
        <v>1707.2</v>
      </c>
      <c r="C28" s="68">
        <v>1707.2</v>
      </c>
      <c r="D28" s="68">
        <v>907.2</v>
      </c>
    </row>
    <row r="29" spans="1:4" x14ac:dyDescent="0.25">
      <c r="A29" s="69" t="s">
        <v>34</v>
      </c>
      <c r="B29" s="68">
        <v>1700</v>
      </c>
      <c r="C29" s="68">
        <v>1500</v>
      </c>
      <c r="D29" s="68">
        <v>1500</v>
      </c>
    </row>
    <row r="30" spans="1:4" x14ac:dyDescent="0.25">
      <c r="A30" s="69" t="s">
        <v>43</v>
      </c>
      <c r="B30" s="68">
        <v>5200</v>
      </c>
      <c r="C30" s="68">
        <v>4000</v>
      </c>
      <c r="D30" s="68">
        <v>1800</v>
      </c>
    </row>
    <row r="31" spans="1:4" ht="25.5" x14ac:dyDescent="0.25">
      <c r="A31" s="69" t="s">
        <v>35</v>
      </c>
      <c r="B31" s="68">
        <v>22900</v>
      </c>
      <c r="C31" s="68">
        <v>18500</v>
      </c>
      <c r="D31" s="68">
        <v>18500</v>
      </c>
    </row>
    <row r="32" spans="1:4" ht="25.5" x14ac:dyDescent="0.25">
      <c r="A32" s="69" t="s">
        <v>44</v>
      </c>
      <c r="B32" s="68">
        <v>500</v>
      </c>
      <c r="C32" s="68">
        <v>400</v>
      </c>
      <c r="D32" s="68">
        <v>200</v>
      </c>
    </row>
    <row r="33" spans="1:4" x14ac:dyDescent="0.25">
      <c r="A33" s="69" t="s">
        <v>29</v>
      </c>
      <c r="B33" s="68">
        <v>81100</v>
      </c>
      <c r="C33" s="68">
        <v>46021</v>
      </c>
      <c r="D33" s="68">
        <v>900</v>
      </c>
    </row>
    <row r="34" spans="1:4" ht="25.5" x14ac:dyDescent="0.25">
      <c r="A34" s="69" t="s">
        <v>45</v>
      </c>
      <c r="B34" s="68">
        <v>1200</v>
      </c>
      <c r="C34" s="68">
        <v>1100</v>
      </c>
      <c r="D34" s="68">
        <v>1100</v>
      </c>
    </row>
    <row r="35" spans="1:4" ht="25.5" x14ac:dyDescent="0.25">
      <c r="A35" s="69" t="s">
        <v>57</v>
      </c>
      <c r="B35" s="68">
        <v>100</v>
      </c>
      <c r="C35" s="68">
        <v>100</v>
      </c>
      <c r="D35" s="68">
        <v>100</v>
      </c>
    </row>
    <row r="36" spans="1:4" x14ac:dyDescent="0.25">
      <c r="A36" s="69" t="s">
        <v>30</v>
      </c>
      <c r="B36" s="68">
        <v>503014</v>
      </c>
      <c r="C36" s="68">
        <v>104411</v>
      </c>
      <c r="D36" s="68">
        <v>104411</v>
      </c>
    </row>
    <row r="37" spans="1:4" ht="25.5" x14ac:dyDescent="0.25">
      <c r="A37" s="69" t="s">
        <v>36</v>
      </c>
      <c r="B37" s="68">
        <v>51907595.600000001</v>
      </c>
      <c r="C37" s="68">
        <v>53444356.100000001</v>
      </c>
      <c r="D37" s="68">
        <v>48510299.200000003</v>
      </c>
    </row>
    <row r="38" spans="1:4" x14ac:dyDescent="0.25">
      <c r="A38" s="69" t="s">
        <v>61</v>
      </c>
      <c r="B38" s="68">
        <v>1500</v>
      </c>
      <c r="C38" s="68">
        <v>1400</v>
      </c>
      <c r="D38" s="68"/>
    </row>
    <row r="39" spans="1:4" ht="39" x14ac:dyDescent="0.25">
      <c r="A39" s="65" t="s">
        <v>47</v>
      </c>
      <c r="B39" s="66">
        <f>SUM(B40:B41)</f>
        <v>3635847.4</v>
      </c>
      <c r="C39" s="66">
        <f t="shared" ref="C39:D39" si="2">SUM(C40:C41)</f>
        <v>2093334.4000000001</v>
      </c>
      <c r="D39" s="66">
        <f t="shared" si="2"/>
        <v>1998674.1</v>
      </c>
    </row>
    <row r="40" spans="1:4" ht="25.5" x14ac:dyDescent="0.25">
      <c r="A40" s="69" t="s">
        <v>41</v>
      </c>
      <c r="B40" s="68">
        <v>2893403.8</v>
      </c>
      <c r="C40" s="68">
        <v>2080389.8</v>
      </c>
      <c r="D40" s="68">
        <v>1998674.1</v>
      </c>
    </row>
    <row r="41" spans="1:4" x14ac:dyDescent="0.25">
      <c r="A41" s="69" t="s">
        <v>29</v>
      </c>
      <c r="B41" s="68">
        <v>742443.6</v>
      </c>
      <c r="C41" s="68">
        <v>12944.6</v>
      </c>
      <c r="D41" s="68"/>
    </row>
    <row r="42" spans="1:4" ht="26.25" x14ac:dyDescent="0.25">
      <c r="A42" s="65" t="s">
        <v>48</v>
      </c>
      <c r="B42" s="66">
        <f>SUM(B43:B48)</f>
        <v>8893725</v>
      </c>
      <c r="C42" s="66">
        <f t="shared" ref="C42:D42" si="3">SUM(C43:C48)</f>
        <v>7236387.0999999996</v>
      </c>
      <c r="D42" s="66">
        <f t="shared" si="3"/>
        <v>5710551.7000000002</v>
      </c>
    </row>
    <row r="43" spans="1:4" x14ac:dyDescent="0.25">
      <c r="A43" s="69" t="s">
        <v>38</v>
      </c>
      <c r="B43" s="68">
        <v>488000</v>
      </c>
      <c r="C43" s="68">
        <v>1120000</v>
      </c>
      <c r="D43" s="68"/>
    </row>
    <row r="44" spans="1:4" x14ac:dyDescent="0.25">
      <c r="A44" s="69" t="s">
        <v>49</v>
      </c>
      <c r="B44" s="68">
        <v>3050</v>
      </c>
      <c r="C44" s="68">
        <v>15050</v>
      </c>
      <c r="D44" s="68">
        <v>3050</v>
      </c>
    </row>
    <row r="45" spans="1:4" ht="25.5" x14ac:dyDescent="0.25">
      <c r="A45" s="69" t="s">
        <v>59</v>
      </c>
      <c r="B45" s="68">
        <v>10278</v>
      </c>
      <c r="C45" s="68"/>
      <c r="D45" s="68"/>
    </row>
    <row r="46" spans="1:4" ht="25.5" x14ac:dyDescent="0.25">
      <c r="A46" s="69" t="s">
        <v>40</v>
      </c>
      <c r="B46" s="68">
        <v>3235091.3</v>
      </c>
      <c r="C46" s="68">
        <v>2168176.6</v>
      </c>
      <c r="D46" s="68">
        <v>1925607.8</v>
      </c>
    </row>
    <row r="47" spans="1:4" x14ac:dyDescent="0.25">
      <c r="A47" s="69" t="s">
        <v>33</v>
      </c>
      <c r="B47" s="68">
        <v>4292718.3</v>
      </c>
      <c r="C47" s="68">
        <v>3836690.5</v>
      </c>
      <c r="D47" s="68">
        <v>3547657</v>
      </c>
    </row>
    <row r="48" spans="1:4" x14ac:dyDescent="0.25">
      <c r="A48" s="69" t="s">
        <v>29</v>
      </c>
      <c r="B48" s="68">
        <v>864587.4</v>
      </c>
      <c r="C48" s="68">
        <v>96470</v>
      </c>
      <c r="D48" s="68">
        <v>234236.9</v>
      </c>
    </row>
    <row r="49" spans="1:5" ht="51.75" x14ac:dyDescent="0.25">
      <c r="A49" s="65" t="s">
        <v>50</v>
      </c>
      <c r="B49" s="66">
        <f>SUM(B50:B52)</f>
        <v>7727911.3000000007</v>
      </c>
      <c r="C49" s="66">
        <f>SUM(C50:C52)</f>
        <v>10957400.899999999</v>
      </c>
      <c r="D49" s="66">
        <f>SUM(D50:D52)</f>
        <v>5228849.3</v>
      </c>
    </row>
    <row r="50" spans="1:5" x14ac:dyDescent="0.25">
      <c r="A50" s="69" t="s">
        <v>51</v>
      </c>
      <c r="B50" s="68">
        <v>2580</v>
      </c>
      <c r="C50" s="68">
        <v>2580</v>
      </c>
      <c r="D50" s="68">
        <v>2580</v>
      </c>
    </row>
    <row r="51" spans="1:5" x14ac:dyDescent="0.25">
      <c r="A51" s="69" t="s">
        <v>29</v>
      </c>
      <c r="B51" s="68">
        <v>3603969.1</v>
      </c>
      <c r="C51" s="68">
        <v>7900902.5999999996</v>
      </c>
      <c r="D51" s="68">
        <v>3472977.9</v>
      </c>
    </row>
    <row r="52" spans="1:5" ht="25.5" x14ac:dyDescent="0.25">
      <c r="A52" s="69" t="s">
        <v>46</v>
      </c>
      <c r="B52" s="68">
        <v>4121362.2</v>
      </c>
      <c r="C52" s="68">
        <v>3053918.3</v>
      </c>
      <c r="D52" s="68">
        <v>1753291.4</v>
      </c>
    </row>
    <row r="53" spans="1:5" ht="51.75" x14ac:dyDescent="0.25">
      <c r="A53" s="65" t="s">
        <v>52</v>
      </c>
      <c r="B53" s="66">
        <f>SUM(B54:B55)</f>
        <v>17110939.100000001</v>
      </c>
      <c r="C53" s="66">
        <f t="shared" ref="C53:D53" si="4">SUM(C54:C55)</f>
        <v>16634119.199999999</v>
      </c>
      <c r="D53" s="66">
        <f t="shared" si="4"/>
        <v>13213212.6</v>
      </c>
    </row>
    <row r="54" spans="1:5" ht="25.5" x14ac:dyDescent="0.25">
      <c r="A54" s="69" t="s">
        <v>44</v>
      </c>
      <c r="B54" s="68">
        <v>9618582.5999999996</v>
      </c>
      <c r="C54" s="68">
        <v>8938848.5999999996</v>
      </c>
      <c r="D54" s="68">
        <v>8708443.6999999993</v>
      </c>
    </row>
    <row r="55" spans="1:5" ht="25.5" x14ac:dyDescent="0.25">
      <c r="A55" s="69" t="s">
        <v>46</v>
      </c>
      <c r="B55" s="68">
        <v>7492356.5</v>
      </c>
      <c r="C55" s="68">
        <v>7695270.5999999996</v>
      </c>
      <c r="D55" s="68">
        <v>4504768.9000000004</v>
      </c>
    </row>
    <row r="56" spans="1:5" ht="26.25" x14ac:dyDescent="0.25">
      <c r="A56" s="65" t="s">
        <v>53</v>
      </c>
      <c r="B56" s="66">
        <f>SUM(B57:B59)</f>
        <v>6261446.5</v>
      </c>
      <c r="C56" s="66">
        <f>SUM(C57:C59)</f>
        <v>5650248.7999999998</v>
      </c>
      <c r="D56" s="66">
        <f>SUM(D57:D59)</f>
        <v>5650248.7999999998</v>
      </c>
    </row>
    <row r="57" spans="1:5" ht="25.5" x14ac:dyDescent="0.25">
      <c r="A57" s="69" t="s">
        <v>32</v>
      </c>
      <c r="B57" s="68">
        <v>115751.1</v>
      </c>
      <c r="C57" s="68">
        <v>115751.1</v>
      </c>
      <c r="D57" s="68">
        <v>115751.1</v>
      </c>
    </row>
    <row r="58" spans="1:5" x14ac:dyDescent="0.25">
      <c r="A58" s="69" t="s">
        <v>34</v>
      </c>
      <c r="B58" s="68">
        <v>6139923.5</v>
      </c>
      <c r="C58" s="68">
        <v>5529579.2000000002</v>
      </c>
      <c r="D58" s="68">
        <v>5529579.2000000002</v>
      </c>
    </row>
    <row r="59" spans="1:5" ht="25.5" x14ac:dyDescent="0.25">
      <c r="A59" s="69" t="s">
        <v>54</v>
      </c>
      <c r="B59" s="68">
        <v>5771.9</v>
      </c>
      <c r="C59" s="68">
        <v>4918.5</v>
      </c>
      <c r="D59" s="68">
        <v>4918.5</v>
      </c>
    </row>
    <row r="60" spans="1:5" ht="26.25" x14ac:dyDescent="0.25">
      <c r="A60" s="65" t="s">
        <v>55</v>
      </c>
      <c r="B60" s="66">
        <f>SUM(B61:B64)</f>
        <v>3994056</v>
      </c>
      <c r="C60" s="66">
        <f t="shared" ref="C60:D60" si="5">SUM(C61:C64)</f>
        <v>3384505.8</v>
      </c>
      <c r="D60" s="66">
        <f t="shared" si="5"/>
        <v>2264664.1</v>
      </c>
      <c r="E60" s="71"/>
    </row>
    <row r="61" spans="1:5" x14ac:dyDescent="0.25">
      <c r="A61" s="69" t="s">
        <v>56</v>
      </c>
      <c r="B61" s="68">
        <v>577008</v>
      </c>
      <c r="C61" s="68">
        <v>167126.9</v>
      </c>
      <c r="D61" s="68">
        <v>42089.8</v>
      </c>
    </row>
    <row r="62" spans="1:5" x14ac:dyDescent="0.25">
      <c r="A62" s="69" t="s">
        <v>43</v>
      </c>
      <c r="B62" s="68">
        <v>2958829.1</v>
      </c>
      <c r="C62" s="68">
        <v>2801502.2</v>
      </c>
      <c r="D62" s="68">
        <v>1838752.7</v>
      </c>
    </row>
    <row r="63" spans="1:5" ht="25.5" x14ac:dyDescent="0.25">
      <c r="A63" s="69" t="s">
        <v>45</v>
      </c>
      <c r="B63" s="68">
        <v>277823.40000000002</v>
      </c>
      <c r="C63" s="68">
        <v>245983.4</v>
      </c>
      <c r="D63" s="68">
        <v>245983.4</v>
      </c>
    </row>
    <row r="64" spans="1:5" ht="25.5" x14ac:dyDescent="0.25">
      <c r="A64" s="69" t="s">
        <v>57</v>
      </c>
      <c r="B64" s="68">
        <v>180395.5</v>
      </c>
      <c r="C64" s="68">
        <v>169893.3</v>
      </c>
      <c r="D64" s="68">
        <v>137838.20000000001</v>
      </c>
    </row>
    <row r="65" spans="1:4" ht="26.25" x14ac:dyDescent="0.25">
      <c r="A65" s="65" t="s">
        <v>58</v>
      </c>
      <c r="B65" s="66">
        <f>SUM(B66:B71)</f>
        <v>6557843.0999999996</v>
      </c>
      <c r="C65" s="66">
        <f>SUM(C66:C71)</f>
        <v>5754739.4000000004</v>
      </c>
      <c r="D65" s="66">
        <f>SUM(D66:D71)</f>
        <v>5753370.6999999993</v>
      </c>
    </row>
    <row r="66" spans="1:4" x14ac:dyDescent="0.25">
      <c r="A66" s="69" t="s">
        <v>49</v>
      </c>
      <c r="B66" s="68">
        <v>115779.8</v>
      </c>
      <c r="C66" s="68">
        <v>115779.8</v>
      </c>
      <c r="D66" s="68">
        <v>115779.8</v>
      </c>
    </row>
    <row r="67" spans="1:4" x14ac:dyDescent="0.25">
      <c r="A67" s="69" t="s">
        <v>28</v>
      </c>
      <c r="B67" s="68">
        <v>3961220.7</v>
      </c>
      <c r="C67" s="68">
        <v>3287379.9</v>
      </c>
      <c r="D67" s="68">
        <v>3288279.9</v>
      </c>
    </row>
    <row r="68" spans="1:4" x14ac:dyDescent="0.25">
      <c r="A68" s="69" t="s">
        <v>34</v>
      </c>
      <c r="B68" s="68">
        <v>9216</v>
      </c>
      <c r="C68" s="68"/>
      <c r="D68" s="68"/>
    </row>
    <row r="69" spans="1:4" x14ac:dyDescent="0.25">
      <c r="A69" s="69" t="s">
        <v>60</v>
      </c>
      <c r="B69" s="68">
        <v>1095.0999999999999</v>
      </c>
      <c r="C69" s="68">
        <v>1095.0999999999999</v>
      </c>
      <c r="D69" s="68">
        <v>1095.0999999999999</v>
      </c>
    </row>
    <row r="70" spans="1:4" ht="25.5" x14ac:dyDescent="0.25">
      <c r="A70" s="69" t="s">
        <v>35</v>
      </c>
      <c r="B70" s="68">
        <v>2408569.5</v>
      </c>
      <c r="C70" s="68">
        <v>2288522.6</v>
      </c>
      <c r="D70" s="68">
        <v>2286253.9</v>
      </c>
    </row>
    <row r="71" spans="1:4" x14ac:dyDescent="0.25">
      <c r="A71" s="69" t="s">
        <v>61</v>
      </c>
      <c r="B71" s="68">
        <v>61962</v>
      </c>
      <c r="C71" s="68">
        <v>61962</v>
      </c>
      <c r="D71" s="68">
        <v>61962</v>
      </c>
    </row>
    <row r="72" spans="1:4" ht="39" x14ac:dyDescent="0.25">
      <c r="A72" s="65" t="s">
        <v>62</v>
      </c>
      <c r="B72" s="66">
        <f>SUM(B73:B78)</f>
        <v>2896690.8</v>
      </c>
      <c r="C72" s="66">
        <f t="shared" ref="C72:D72" si="6">SUM(C73:C78)</f>
        <v>2520719.1</v>
      </c>
      <c r="D72" s="66">
        <f t="shared" si="6"/>
        <v>2482023.9</v>
      </c>
    </row>
    <row r="73" spans="1:4" x14ac:dyDescent="0.25">
      <c r="A73" s="69" t="s">
        <v>49</v>
      </c>
      <c r="B73" s="68">
        <v>3255</v>
      </c>
      <c r="C73" s="68">
        <v>3255</v>
      </c>
      <c r="D73" s="68">
        <v>3255</v>
      </c>
    </row>
    <row r="74" spans="1:4" ht="25.5" x14ac:dyDescent="0.25">
      <c r="A74" s="69" t="s">
        <v>59</v>
      </c>
      <c r="B74" s="68">
        <v>21226</v>
      </c>
      <c r="C74" s="68">
        <v>14099</v>
      </c>
      <c r="D74" s="68">
        <v>2156</v>
      </c>
    </row>
    <row r="75" spans="1:4" x14ac:dyDescent="0.25">
      <c r="A75" s="69" t="s">
        <v>51</v>
      </c>
      <c r="B75" s="68">
        <v>74105.399999999994</v>
      </c>
      <c r="C75" s="68">
        <v>73087.7</v>
      </c>
      <c r="D75" s="68">
        <v>73087.7</v>
      </c>
    </row>
    <row r="76" spans="1:4" ht="25.5" x14ac:dyDescent="0.25">
      <c r="A76" s="69" t="s">
        <v>42</v>
      </c>
      <c r="B76" s="68">
        <v>81521.3</v>
      </c>
      <c r="C76" s="68">
        <v>64125.1</v>
      </c>
      <c r="D76" s="68">
        <v>35672.9</v>
      </c>
    </row>
    <row r="77" spans="1:4" ht="25.5" x14ac:dyDescent="0.25">
      <c r="A77" s="69" t="s">
        <v>35</v>
      </c>
      <c r="B77" s="68">
        <v>1834546.3</v>
      </c>
      <c r="C77" s="68">
        <v>1581506.7</v>
      </c>
      <c r="D77" s="68">
        <v>1583206.7</v>
      </c>
    </row>
    <row r="78" spans="1:4" ht="25.5" x14ac:dyDescent="0.25">
      <c r="A78" s="69" t="s">
        <v>54</v>
      </c>
      <c r="B78" s="68">
        <v>882036.8</v>
      </c>
      <c r="C78" s="68">
        <v>784645.6</v>
      </c>
      <c r="D78" s="68">
        <v>784645.6</v>
      </c>
    </row>
    <row r="79" spans="1:4" ht="26.25" x14ac:dyDescent="0.25">
      <c r="A79" s="65" t="s">
        <v>63</v>
      </c>
      <c r="B79" s="66">
        <f>SUM(B80:B83)</f>
        <v>37085010.5</v>
      </c>
      <c r="C79" s="66">
        <f t="shared" ref="C79:D79" si="7">SUM(C80:C83)</f>
        <v>31769380.400000002</v>
      </c>
      <c r="D79" s="66">
        <f t="shared" si="7"/>
        <v>20961799.199999999</v>
      </c>
    </row>
    <row r="80" spans="1:4" x14ac:dyDescent="0.25">
      <c r="A80" s="69" t="s">
        <v>38</v>
      </c>
      <c r="B80" s="68">
        <v>32313489.300000001</v>
      </c>
      <c r="C80" s="68">
        <v>26356344.5</v>
      </c>
      <c r="D80" s="68">
        <v>18969131.199999999</v>
      </c>
    </row>
    <row r="81" spans="1:4" x14ac:dyDescent="0.25">
      <c r="A81" s="69" t="s">
        <v>39</v>
      </c>
      <c r="B81" s="68">
        <v>1455074.1</v>
      </c>
      <c r="C81" s="68">
        <v>2101088.7999999998</v>
      </c>
      <c r="D81" s="68">
        <v>1980720.9</v>
      </c>
    </row>
    <row r="82" spans="1:4" ht="25.5" x14ac:dyDescent="0.25">
      <c r="A82" s="69" t="s">
        <v>59</v>
      </c>
      <c r="B82" s="68">
        <v>3300000</v>
      </c>
      <c r="C82" s="68">
        <v>3300000</v>
      </c>
      <c r="D82" s="68"/>
    </row>
    <row r="83" spans="1:4" ht="25.5" x14ac:dyDescent="0.25">
      <c r="A83" s="69" t="s">
        <v>64</v>
      </c>
      <c r="B83" s="68">
        <v>16447.099999999999</v>
      </c>
      <c r="C83" s="68">
        <v>11947.1</v>
      </c>
      <c r="D83" s="68">
        <v>11947.1</v>
      </c>
    </row>
    <row r="84" spans="1:4" ht="26.25" x14ac:dyDescent="0.25">
      <c r="A84" s="65" t="s">
        <v>65</v>
      </c>
      <c r="B84" s="66">
        <f>SUM(B85:B87)</f>
        <v>6893485.5</v>
      </c>
      <c r="C84" s="66">
        <f>SUM(C85:C87)</f>
        <v>6871576.7999999998</v>
      </c>
      <c r="D84" s="66">
        <f>SUM(D85:D87)</f>
        <v>6364342.6000000006</v>
      </c>
    </row>
    <row r="85" spans="1:4" ht="25.5" x14ac:dyDescent="0.25">
      <c r="A85" s="69" t="s">
        <v>66</v>
      </c>
      <c r="B85" s="68">
        <v>5606547.2999999998</v>
      </c>
      <c r="C85" s="68">
        <v>5687322.5999999996</v>
      </c>
      <c r="D85" s="68">
        <v>5180088.4000000004</v>
      </c>
    </row>
    <row r="86" spans="1:4" x14ac:dyDescent="0.25">
      <c r="A86" s="69" t="s">
        <v>29</v>
      </c>
      <c r="B86" s="68">
        <v>102684</v>
      </c>
      <c r="C86" s="68"/>
      <c r="D86" s="68"/>
    </row>
    <row r="87" spans="1:4" x14ac:dyDescent="0.25">
      <c r="A87" s="69" t="s">
        <v>67</v>
      </c>
      <c r="B87" s="68">
        <v>1184254.2</v>
      </c>
      <c r="C87" s="68">
        <v>1184254.2</v>
      </c>
      <c r="D87" s="68">
        <v>1184254.2</v>
      </c>
    </row>
    <row r="88" spans="1:4" ht="39" x14ac:dyDescent="0.25">
      <c r="A88" s="65" t="s">
        <v>68</v>
      </c>
      <c r="B88" s="66">
        <f>B89</f>
        <v>9910175.1999999993</v>
      </c>
      <c r="C88" s="66">
        <f t="shared" ref="C88:D88" si="8">C89</f>
        <v>9377827.0999999996</v>
      </c>
      <c r="D88" s="66">
        <f t="shared" si="8"/>
        <v>9428758.1999999993</v>
      </c>
    </row>
    <row r="89" spans="1:4" x14ac:dyDescent="0.25">
      <c r="A89" s="67" t="s">
        <v>69</v>
      </c>
      <c r="B89" s="68">
        <v>9910175.1999999993</v>
      </c>
      <c r="C89" s="68">
        <v>9377827.0999999996</v>
      </c>
      <c r="D89" s="68">
        <v>9428758.1999999993</v>
      </c>
    </row>
    <row r="90" spans="1:4" ht="39" x14ac:dyDescent="0.25">
      <c r="A90" s="65" t="s">
        <v>70</v>
      </c>
      <c r="B90" s="66">
        <f>SUM(B91:B99)</f>
        <v>3328223.3</v>
      </c>
      <c r="C90" s="66">
        <f t="shared" ref="C90:D90" si="9">SUM(C91:C99)</f>
        <v>1917807.8000000003</v>
      </c>
      <c r="D90" s="66">
        <f t="shared" si="9"/>
        <v>1678218.4</v>
      </c>
    </row>
    <row r="91" spans="1:4" ht="25.5" x14ac:dyDescent="0.25">
      <c r="A91" s="69" t="s">
        <v>32</v>
      </c>
      <c r="B91" s="68">
        <v>2871.6</v>
      </c>
      <c r="C91" s="68">
        <v>2871.6</v>
      </c>
      <c r="D91" s="68">
        <v>2871.6</v>
      </c>
    </row>
    <row r="92" spans="1:4" x14ac:dyDescent="0.25">
      <c r="A92" s="69" t="s">
        <v>49</v>
      </c>
      <c r="B92" s="68">
        <v>31901.1</v>
      </c>
      <c r="C92" s="68">
        <v>31901.1</v>
      </c>
      <c r="D92" s="68">
        <v>31901.1</v>
      </c>
    </row>
    <row r="93" spans="1:4" x14ac:dyDescent="0.25">
      <c r="A93" s="69" t="s">
        <v>71</v>
      </c>
      <c r="B93" s="68">
        <v>277351.2</v>
      </c>
      <c r="C93" s="68">
        <v>273686.90000000002</v>
      </c>
      <c r="D93" s="68">
        <v>281510</v>
      </c>
    </row>
    <row r="94" spans="1:4" x14ac:dyDescent="0.25">
      <c r="A94" s="69" t="s">
        <v>33</v>
      </c>
      <c r="B94" s="68">
        <v>9408</v>
      </c>
      <c r="C94" s="68">
        <v>9408</v>
      </c>
      <c r="D94" s="68">
        <v>9408</v>
      </c>
    </row>
    <row r="95" spans="1:4" x14ac:dyDescent="0.25">
      <c r="A95" s="69" t="s">
        <v>60</v>
      </c>
      <c r="B95" s="68">
        <v>773433.8</v>
      </c>
      <c r="C95" s="68">
        <v>738433.8</v>
      </c>
      <c r="D95" s="68">
        <v>738433.8</v>
      </c>
    </row>
    <row r="96" spans="1:4" x14ac:dyDescent="0.25">
      <c r="A96" s="69" t="s">
        <v>29</v>
      </c>
      <c r="B96" s="68">
        <v>149460</v>
      </c>
      <c r="C96" s="68">
        <v>247412.5</v>
      </c>
      <c r="D96" s="68"/>
    </row>
    <row r="97" spans="1:4" x14ac:dyDescent="0.25">
      <c r="A97" s="69" t="s">
        <v>69</v>
      </c>
      <c r="B97" s="68">
        <v>750000</v>
      </c>
      <c r="C97" s="68"/>
      <c r="D97" s="68"/>
    </row>
    <row r="98" spans="1:4" ht="25.5" x14ac:dyDescent="0.25">
      <c r="A98" s="69" t="s">
        <v>72</v>
      </c>
      <c r="B98" s="68">
        <v>597127.80000000005</v>
      </c>
      <c r="C98" s="68">
        <v>97127.8</v>
      </c>
      <c r="D98" s="68">
        <v>97127.8</v>
      </c>
    </row>
    <row r="99" spans="1:4" x14ac:dyDescent="0.25">
      <c r="A99" s="69" t="s">
        <v>73</v>
      </c>
      <c r="B99" s="68">
        <v>736669.8</v>
      </c>
      <c r="C99" s="68">
        <v>516966.1</v>
      </c>
      <c r="D99" s="68">
        <v>516966.1</v>
      </c>
    </row>
    <row r="100" spans="1:4" ht="26.25" x14ac:dyDescent="0.25">
      <c r="A100" s="65" t="s">
        <v>74</v>
      </c>
      <c r="B100" s="66">
        <f>SUM(B101:B102)</f>
        <v>1159839.2</v>
      </c>
      <c r="C100" s="66">
        <f>SUM(C101:C102)</f>
        <v>1104877.3</v>
      </c>
      <c r="D100" s="66">
        <f>SUM(D101:D102)</f>
        <v>778081.8</v>
      </c>
    </row>
    <row r="101" spans="1:4" ht="19.5" customHeight="1" x14ac:dyDescent="0.25">
      <c r="A101" s="69" t="s">
        <v>42</v>
      </c>
      <c r="B101" s="68">
        <v>1154049.3999999999</v>
      </c>
      <c r="C101" s="68">
        <v>1099087.5</v>
      </c>
      <c r="D101" s="68">
        <v>772292</v>
      </c>
    </row>
    <row r="102" spans="1:4" ht="25.5" x14ac:dyDescent="0.25">
      <c r="A102" s="69" t="s">
        <v>36</v>
      </c>
      <c r="B102" s="68">
        <v>5789.8</v>
      </c>
      <c r="C102" s="68">
        <v>5789.8</v>
      </c>
      <c r="D102" s="68">
        <v>5789.8</v>
      </c>
    </row>
    <row r="103" spans="1:4" ht="39" x14ac:dyDescent="0.25">
      <c r="A103" s="65" t="s">
        <v>75</v>
      </c>
      <c r="B103" s="66">
        <f>B104</f>
        <v>568365.5</v>
      </c>
      <c r="C103" s="66">
        <f t="shared" ref="C103:D103" si="10">C104</f>
        <v>556232.4</v>
      </c>
      <c r="D103" s="66">
        <f t="shared" si="10"/>
        <v>242875.7</v>
      </c>
    </row>
    <row r="104" spans="1:4" x14ac:dyDescent="0.25">
      <c r="A104" s="67" t="s">
        <v>33</v>
      </c>
      <c r="B104" s="68">
        <v>568365.5</v>
      </c>
      <c r="C104" s="68">
        <v>556232.4</v>
      </c>
      <c r="D104" s="68">
        <v>242875.7</v>
      </c>
    </row>
    <row r="105" spans="1:4" ht="39" x14ac:dyDescent="0.25">
      <c r="A105" s="65" t="s">
        <v>76</v>
      </c>
      <c r="B105" s="66">
        <f>SUM(B106:B110)</f>
        <v>1666337.4</v>
      </c>
      <c r="C105" s="66">
        <f>SUM(C106:C110)</f>
        <v>867783.8</v>
      </c>
      <c r="D105" s="66">
        <f>SUM(D106:D110)</f>
        <v>586539.69999999995</v>
      </c>
    </row>
    <row r="106" spans="1:4" x14ac:dyDescent="0.25">
      <c r="A106" s="67" t="s">
        <v>38</v>
      </c>
      <c r="B106" s="68">
        <v>10410.4</v>
      </c>
      <c r="C106" s="68">
        <v>35034</v>
      </c>
      <c r="D106" s="68"/>
    </row>
    <row r="107" spans="1:4" ht="25.5" x14ac:dyDescent="0.25">
      <c r="A107" s="67" t="s">
        <v>32</v>
      </c>
      <c r="B107" s="68">
        <v>236385.2</v>
      </c>
      <c r="C107" s="68"/>
      <c r="D107" s="68"/>
    </row>
    <row r="108" spans="1:4" ht="25.5" x14ac:dyDescent="0.25">
      <c r="A108" s="67" t="s">
        <v>66</v>
      </c>
      <c r="B108" s="68">
        <v>681768.8</v>
      </c>
      <c r="C108" s="68">
        <v>560680.30000000005</v>
      </c>
      <c r="D108" s="68">
        <v>408779.4</v>
      </c>
    </row>
    <row r="109" spans="1:4" x14ac:dyDescent="0.25">
      <c r="A109" s="67" t="s">
        <v>29</v>
      </c>
      <c r="B109" s="68">
        <v>733573</v>
      </c>
      <c r="C109" s="68">
        <v>267869.5</v>
      </c>
      <c r="D109" s="68">
        <v>173560.3</v>
      </c>
    </row>
    <row r="110" spans="1:4" x14ac:dyDescent="0.25">
      <c r="A110" s="67" t="s">
        <v>67</v>
      </c>
      <c r="B110" s="68">
        <v>4200</v>
      </c>
      <c r="C110" s="68">
        <v>4200</v>
      </c>
      <c r="D110" s="68">
        <v>4200</v>
      </c>
    </row>
  </sheetData>
  <mergeCells count="2">
    <mergeCell ref="A1:D1"/>
    <mergeCell ref="A3:D3"/>
  </mergeCells>
  <pageMargins left="0.78740157480314965" right="0.39370078740157483" top="0.78740157480314965" bottom="0.78740157480314965" header="0.31496062992125984" footer="0.31496062992125984"/>
  <pageSetup paperSize="9" scale="89" orientation="portrait" horizontalDpi="4294967295" verticalDpi="4294967295" r:id="rId1"/>
  <headerFooter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6"/>
  <sheetViews>
    <sheetView view="pageBreakPreview" topLeftCell="A4" zoomScale="120" zoomScaleNormal="100" zoomScaleSheetLayoutView="120" workbookViewId="0">
      <selection activeCell="B14" sqref="B14"/>
    </sheetView>
  </sheetViews>
  <sheetFormatPr defaultRowHeight="15" x14ac:dyDescent="0.25"/>
  <cols>
    <col min="1" max="1" width="5.42578125" style="54" bestFit="1" customWidth="1"/>
    <col min="2" max="2" width="71.42578125" style="17" customWidth="1"/>
    <col min="3" max="3" width="17.85546875" style="18" customWidth="1"/>
    <col min="4" max="4" width="18" style="18" customWidth="1"/>
    <col min="5" max="5" width="17.5703125" style="18" customWidth="1"/>
  </cols>
  <sheetData>
    <row r="1" spans="1:5" x14ac:dyDescent="0.25">
      <c r="E1" s="63" t="s">
        <v>109</v>
      </c>
    </row>
    <row r="2" spans="1:5" x14ac:dyDescent="0.25">
      <c r="E2" s="63"/>
    </row>
    <row r="3" spans="1:5" ht="31.15" customHeight="1" x14ac:dyDescent="0.25">
      <c r="B3" s="114" t="s">
        <v>110</v>
      </c>
      <c r="C3" s="114"/>
      <c r="D3" s="114"/>
      <c r="E3" s="114"/>
    </row>
    <row r="4" spans="1:5" x14ac:dyDescent="0.25">
      <c r="A4" s="62" t="s">
        <v>77</v>
      </c>
      <c r="C4" s="27"/>
      <c r="D4" s="27"/>
      <c r="E4" s="27"/>
    </row>
    <row r="5" spans="1:5" s="31" customFormat="1" ht="47.25" x14ac:dyDescent="0.25">
      <c r="A5" s="35" t="s">
        <v>86</v>
      </c>
      <c r="B5" s="35" t="s">
        <v>88</v>
      </c>
      <c r="C5" s="39" t="s">
        <v>92</v>
      </c>
      <c r="D5" s="39" t="s">
        <v>96</v>
      </c>
      <c r="E5" s="39" t="s">
        <v>111</v>
      </c>
    </row>
    <row r="6" spans="1:5" s="31" customFormat="1" ht="15.75" x14ac:dyDescent="0.25">
      <c r="A6" s="32"/>
      <c r="B6" s="32" t="s">
        <v>87</v>
      </c>
      <c r="C6" s="33">
        <f>C7+C12</f>
        <v>281802347.49999994</v>
      </c>
      <c r="D6" s="33">
        <f>D7+D12</f>
        <v>267465776.59999999</v>
      </c>
      <c r="E6" s="33">
        <f>E7+E12</f>
        <v>230008784.29999995</v>
      </c>
    </row>
    <row r="7" spans="1:5" ht="15.75" x14ac:dyDescent="0.25">
      <c r="A7" s="55"/>
      <c r="B7" s="36" t="s">
        <v>78</v>
      </c>
      <c r="C7" s="49">
        <f>C9+C10+C11</f>
        <v>89328216.299999982</v>
      </c>
      <c r="D7" s="49">
        <f t="shared" ref="D7:E7" si="0">D9+D10+D11</f>
        <v>79019240.299999982</v>
      </c>
      <c r="E7" s="49">
        <f t="shared" si="0"/>
        <v>48144771.299999997</v>
      </c>
    </row>
    <row r="8" spans="1:5" ht="15.75" x14ac:dyDescent="0.25">
      <c r="A8" s="56"/>
      <c r="B8" s="37" t="s">
        <v>79</v>
      </c>
      <c r="C8" s="50">
        <f>C7/C6</f>
        <v>0.31698890052716827</v>
      </c>
      <c r="D8" s="50">
        <f>D7/D6</f>
        <v>0.29543682673905125</v>
      </c>
      <c r="E8" s="50">
        <f>E7/E6</f>
        <v>0.2093170982426692</v>
      </c>
    </row>
    <row r="9" spans="1:5" ht="15.75" x14ac:dyDescent="0.25">
      <c r="A9" s="56"/>
      <c r="B9" s="19" t="s">
        <v>93</v>
      </c>
      <c r="C9" s="42">
        <f>C17+C23+C29+C40+C46+C52+C62+C71+C77+C96+C101+C105</f>
        <v>29747215.399999999</v>
      </c>
      <c r="D9" s="42">
        <f t="shared" ref="D9:E9" si="1">D17+D23+D29+D40+D46+D52+D62+D71+D77+D96+D101+D105</f>
        <v>36457919.699999996</v>
      </c>
      <c r="E9" s="42">
        <f t="shared" si="1"/>
        <v>11662906.999999998</v>
      </c>
    </row>
    <row r="10" spans="1:5" ht="15.75" x14ac:dyDescent="0.25">
      <c r="A10" s="56"/>
      <c r="B10" s="19" t="s">
        <v>80</v>
      </c>
      <c r="C10" s="42">
        <f>C54</f>
        <v>2874.9</v>
      </c>
      <c r="D10" s="42">
        <f t="shared" ref="D10:E10" si="2">D54</f>
        <v>2740.4</v>
      </c>
      <c r="E10" s="42">
        <f t="shared" si="2"/>
        <v>2740.4</v>
      </c>
    </row>
    <row r="11" spans="1:5" ht="15.75" x14ac:dyDescent="0.25">
      <c r="A11" s="56"/>
      <c r="B11" s="19" t="s">
        <v>81</v>
      </c>
      <c r="C11" s="42">
        <f>C19+C25+C31+C36+C42+C48+C55+C64+C73+C79+C84+C92+C106</f>
        <v>59578125.999999993</v>
      </c>
      <c r="D11" s="42">
        <f t="shared" ref="D11:E11" si="3">D19+D25+D31+D36+D42+D48+D55+D64+D73+D79+D84+D92+D106</f>
        <v>42558580.199999988</v>
      </c>
      <c r="E11" s="42">
        <f t="shared" si="3"/>
        <v>36479123.899999999</v>
      </c>
    </row>
    <row r="12" spans="1:5" ht="15.75" x14ac:dyDescent="0.25">
      <c r="A12" s="55"/>
      <c r="B12" s="36" t="s">
        <v>82</v>
      </c>
      <c r="C12" s="49">
        <f>C18+C24+C30+C35+C41+C47+C53+C58+C63+C67+C72+C78+C83+C87+C91+C97+C102</f>
        <v>192474131.19999996</v>
      </c>
      <c r="D12" s="49">
        <f t="shared" ref="D12:E12" si="4">D18+D24+D30+D35+D41+D47+D53+D58+D63+D67+D72+D78+D83+D87+D91+D97+D102</f>
        <v>188446536.30000001</v>
      </c>
      <c r="E12" s="49">
        <f t="shared" si="4"/>
        <v>181864012.99999997</v>
      </c>
    </row>
    <row r="13" spans="1:5" ht="16.5" thickBot="1" x14ac:dyDescent="0.3">
      <c r="A13" s="57"/>
      <c r="B13" s="38" t="s">
        <v>79</v>
      </c>
      <c r="C13" s="51">
        <f>C12/C6</f>
        <v>0.68301109947283178</v>
      </c>
      <c r="D13" s="51">
        <f>D12/D6</f>
        <v>0.70456317326094875</v>
      </c>
      <c r="E13" s="51">
        <f>E12/E6</f>
        <v>0.79068290175733091</v>
      </c>
    </row>
    <row r="14" spans="1:5" ht="32.25" thickTop="1" x14ac:dyDescent="0.25">
      <c r="A14" s="58">
        <v>1</v>
      </c>
      <c r="B14" s="28" t="s">
        <v>27</v>
      </c>
      <c r="C14" s="52">
        <f>SUM(C17:C19)</f>
        <v>38986146.700000003</v>
      </c>
      <c r="D14" s="52">
        <f>SUM(D17:D19)</f>
        <v>37299408</v>
      </c>
      <c r="E14" s="52">
        <f>SUM(E17:E19)</f>
        <v>33486846.699999999</v>
      </c>
    </row>
    <row r="15" spans="1:5" s="30" customFormat="1" ht="15.75" x14ac:dyDescent="0.25">
      <c r="A15" s="59"/>
      <c r="B15" s="29" t="s">
        <v>84</v>
      </c>
      <c r="C15" s="53">
        <f>(C17+C19)/C14*100</f>
        <v>16.727127074602631</v>
      </c>
      <c r="D15" s="53">
        <f t="shared" ref="D15:E15" si="5">(D17+D19)/D14*100</f>
        <v>12.716075011163715</v>
      </c>
      <c r="E15" s="53">
        <f t="shared" si="5"/>
        <v>6.0189551977134954</v>
      </c>
    </row>
    <row r="16" spans="1:5" s="30" customFormat="1" ht="15.75" x14ac:dyDescent="0.25">
      <c r="A16" s="59"/>
      <c r="B16" s="29" t="s">
        <v>85</v>
      </c>
      <c r="C16" s="53">
        <f>(C18)/C14*100</f>
        <v>83.272872925397351</v>
      </c>
      <c r="D16" s="53">
        <f t="shared" ref="D16:E16" si="6">(D18)/D14*100</f>
        <v>87.283924988836276</v>
      </c>
      <c r="E16" s="53">
        <f t="shared" si="6"/>
        <v>93.981044802286505</v>
      </c>
    </row>
    <row r="17" spans="1:5" ht="15.75" x14ac:dyDescent="0.25">
      <c r="A17" s="60"/>
      <c r="B17" s="21" t="s">
        <v>93</v>
      </c>
      <c r="C17" s="26">
        <v>551293.30000000005</v>
      </c>
      <c r="D17" s="26">
        <v>814008.3</v>
      </c>
      <c r="E17" s="26"/>
    </row>
    <row r="18" spans="1:5" ht="15.75" x14ac:dyDescent="0.25">
      <c r="A18" s="60"/>
      <c r="B18" s="21" t="s">
        <v>83</v>
      </c>
      <c r="C18" s="26">
        <v>32464884.399999999</v>
      </c>
      <c r="D18" s="26">
        <v>32556387.300000001</v>
      </c>
      <c r="E18" s="26">
        <v>31471288.399999999</v>
      </c>
    </row>
    <row r="19" spans="1:5" ht="15.75" x14ac:dyDescent="0.25">
      <c r="A19" s="60"/>
      <c r="B19" s="21" t="s">
        <v>81</v>
      </c>
      <c r="C19" s="26">
        <v>5969969</v>
      </c>
      <c r="D19" s="26">
        <v>3929012.4</v>
      </c>
      <c r="E19" s="26">
        <v>2015558.3</v>
      </c>
    </row>
    <row r="20" spans="1:5" s="70" customFormat="1" ht="31.5" x14ac:dyDescent="0.25">
      <c r="A20" s="61">
        <v>2</v>
      </c>
      <c r="B20" s="20" t="s">
        <v>31</v>
      </c>
      <c r="C20" s="39">
        <f>SUM(C23:C25)</f>
        <v>67743374.900000006</v>
      </c>
      <c r="D20" s="39">
        <f>SUM(D23:D25)</f>
        <v>65005553.199999996</v>
      </c>
      <c r="E20" s="39">
        <f>SUM(E23:E25)</f>
        <v>60846363.800000004</v>
      </c>
    </row>
    <row r="21" spans="1:5" s="70" customFormat="1" ht="15.75" x14ac:dyDescent="0.25">
      <c r="A21" s="61"/>
      <c r="B21" s="29" t="s">
        <v>84</v>
      </c>
      <c r="C21" s="53">
        <f>(C23+C25)/C20*100</f>
        <v>15.681059905387142</v>
      </c>
      <c r="D21" s="53">
        <f t="shared" ref="D21:E21" si="7">(D23+D25)/D20*100</f>
        <v>12.548938357469435</v>
      </c>
      <c r="E21" s="53">
        <f t="shared" si="7"/>
        <v>7.5476766616577979</v>
      </c>
    </row>
    <row r="22" spans="1:5" s="70" customFormat="1" ht="15.75" x14ac:dyDescent="0.25">
      <c r="A22" s="61"/>
      <c r="B22" s="29" t="s">
        <v>85</v>
      </c>
      <c r="C22" s="53">
        <f>C24/C20*100</f>
        <v>84.318940094612856</v>
      </c>
      <c r="D22" s="53">
        <f t="shared" ref="D22:E22" si="8">D24/D20*100</f>
        <v>87.451061642530576</v>
      </c>
      <c r="E22" s="53">
        <f t="shared" si="8"/>
        <v>92.452323338342197</v>
      </c>
    </row>
    <row r="23" spans="1:5" ht="15.75" x14ac:dyDescent="0.25">
      <c r="A23" s="60"/>
      <c r="B23" s="21" t="s">
        <v>93</v>
      </c>
      <c r="C23" s="26">
        <v>2087268.2</v>
      </c>
      <c r="D23" s="26">
        <v>2107079.2999999998</v>
      </c>
      <c r="E23" s="26">
        <v>274874.09999999998</v>
      </c>
    </row>
    <row r="24" spans="1:5" ht="15.75" x14ac:dyDescent="0.25">
      <c r="A24" s="60"/>
      <c r="B24" s="21" t="s">
        <v>83</v>
      </c>
      <c r="C24" s="26">
        <v>57120495.700000003</v>
      </c>
      <c r="D24" s="26">
        <v>56848046.399999999</v>
      </c>
      <c r="E24" s="26">
        <v>56253877</v>
      </c>
    </row>
    <row r="25" spans="1:5" ht="15.75" x14ac:dyDescent="0.25">
      <c r="A25" s="60"/>
      <c r="B25" s="21" t="s">
        <v>81</v>
      </c>
      <c r="C25" s="26">
        <v>8535611</v>
      </c>
      <c r="D25" s="26">
        <v>6050427.5</v>
      </c>
      <c r="E25" s="26">
        <v>4317612.7</v>
      </c>
    </row>
    <row r="26" spans="1:5" s="70" customFormat="1" ht="47.25" x14ac:dyDescent="0.25">
      <c r="A26" s="61">
        <v>3</v>
      </c>
      <c r="B26" s="20" t="s">
        <v>37</v>
      </c>
      <c r="C26" s="39">
        <f>SUM(C29:C31)</f>
        <v>57382930.100000001</v>
      </c>
      <c r="D26" s="39">
        <f t="shared" ref="D26:E26" si="9">SUM(D29:D31)</f>
        <v>58463875.099999994</v>
      </c>
      <c r="E26" s="39">
        <f t="shared" si="9"/>
        <v>53333363</v>
      </c>
    </row>
    <row r="27" spans="1:5" s="70" customFormat="1" ht="15.75" x14ac:dyDescent="0.25">
      <c r="A27" s="61"/>
      <c r="B27" s="29" t="s">
        <v>84</v>
      </c>
      <c r="C27" s="53">
        <f>(C29+C31)/C26*100</f>
        <v>17.337384798340928</v>
      </c>
      <c r="D27" s="53">
        <f t="shared" ref="D27:E27" si="10">(D29+D31)/D26*100</f>
        <v>18.44407966724053</v>
      </c>
      <c r="E27" s="53">
        <f t="shared" si="10"/>
        <v>17.326616362069647</v>
      </c>
    </row>
    <row r="28" spans="1:5" s="70" customFormat="1" ht="15.75" x14ac:dyDescent="0.25">
      <c r="A28" s="61"/>
      <c r="B28" s="29" t="s">
        <v>85</v>
      </c>
      <c r="C28" s="53">
        <f>C30/C26*100</f>
        <v>82.662615201659079</v>
      </c>
      <c r="D28" s="53">
        <f t="shared" ref="D28:E28" si="11">D30/D26*100</f>
        <v>81.555920332759484</v>
      </c>
      <c r="E28" s="53">
        <f t="shared" si="11"/>
        <v>82.673383637930343</v>
      </c>
    </row>
    <row r="29" spans="1:5" ht="15.75" x14ac:dyDescent="0.25">
      <c r="A29" s="60"/>
      <c r="B29" s="21" t="s">
        <v>93</v>
      </c>
      <c r="C29" s="26">
        <v>9868699.4000000004</v>
      </c>
      <c r="D29" s="26">
        <v>10738002.699999999</v>
      </c>
      <c r="E29" s="26">
        <v>9240867.1999999993</v>
      </c>
    </row>
    <row r="30" spans="1:5" ht="15.75" x14ac:dyDescent="0.25">
      <c r="A30" s="60"/>
      <c r="B30" s="21" t="s">
        <v>83</v>
      </c>
      <c r="C30" s="26">
        <v>47434230.700000003</v>
      </c>
      <c r="D30" s="26">
        <v>47680751.399999999</v>
      </c>
      <c r="E30" s="26">
        <v>44092495.799999997</v>
      </c>
    </row>
    <row r="31" spans="1:5" ht="15.75" x14ac:dyDescent="0.25">
      <c r="A31" s="60"/>
      <c r="B31" s="21" t="s">
        <v>81</v>
      </c>
      <c r="C31" s="26">
        <v>80000</v>
      </c>
      <c r="D31" s="26">
        <v>45121</v>
      </c>
      <c r="E31" s="26"/>
    </row>
    <row r="32" spans="1:5" s="70" customFormat="1" ht="31.5" x14ac:dyDescent="0.25">
      <c r="A32" s="61">
        <v>4</v>
      </c>
      <c r="B32" s="20" t="s">
        <v>47</v>
      </c>
      <c r="C32" s="39">
        <f>SUM(C35:C36)</f>
        <v>3635847.4</v>
      </c>
      <c r="D32" s="39">
        <f>SUM(D35:D36)</f>
        <v>2093334.4</v>
      </c>
      <c r="E32" s="39">
        <f>SUM(E35:E36)</f>
        <v>1998674.0999999999</v>
      </c>
    </row>
    <row r="33" spans="1:5" s="70" customFormat="1" ht="15.75" x14ac:dyDescent="0.25">
      <c r="A33" s="61"/>
      <c r="B33" s="29" t="s">
        <v>84</v>
      </c>
      <c r="C33" s="53">
        <f>(C36)/C32*100</f>
        <v>46.919328902527646</v>
      </c>
      <c r="D33" s="53">
        <f t="shared" ref="D33:E33" si="12">(D36)/D32*100</f>
        <v>21.485817077290662</v>
      </c>
      <c r="E33" s="53">
        <f t="shared" si="12"/>
        <v>12.212956579564423</v>
      </c>
    </row>
    <row r="34" spans="1:5" s="70" customFormat="1" ht="15.75" x14ac:dyDescent="0.25">
      <c r="A34" s="61"/>
      <c r="B34" s="29" t="s">
        <v>85</v>
      </c>
      <c r="C34" s="53">
        <f>C35/C32*100</f>
        <v>53.080671097472354</v>
      </c>
      <c r="D34" s="53">
        <f>D35/D32*100</f>
        <v>78.514182922709338</v>
      </c>
      <c r="E34" s="53">
        <f>E35/E32*100</f>
        <v>87.78704342043558</v>
      </c>
    </row>
    <row r="35" spans="1:5" s="70" customFormat="1" ht="15.75" x14ac:dyDescent="0.25">
      <c r="A35" s="60"/>
      <c r="B35" s="21" t="s">
        <v>83</v>
      </c>
      <c r="C35" s="26">
        <v>1929932.2</v>
      </c>
      <c r="D35" s="26">
        <v>1643564.4</v>
      </c>
      <c r="E35" s="26">
        <v>1754576.9</v>
      </c>
    </row>
    <row r="36" spans="1:5" s="70" customFormat="1" ht="15.75" x14ac:dyDescent="0.25">
      <c r="A36" s="60"/>
      <c r="B36" s="21" t="s">
        <v>81</v>
      </c>
      <c r="C36" s="26">
        <v>1705915.2</v>
      </c>
      <c r="D36" s="26">
        <v>449770</v>
      </c>
      <c r="E36" s="26">
        <v>244097.2</v>
      </c>
    </row>
    <row r="37" spans="1:5" s="70" customFormat="1" ht="31.5" x14ac:dyDescent="0.25">
      <c r="A37" s="61">
        <v>5</v>
      </c>
      <c r="B37" s="20" t="s">
        <v>48</v>
      </c>
      <c r="C37" s="39">
        <f>SUM(C40:C42)</f>
        <v>8893725</v>
      </c>
      <c r="D37" s="39">
        <f t="shared" ref="D37:E37" si="13">SUM(D40:D42)</f>
        <v>7236387.0999999996</v>
      </c>
      <c r="E37" s="39">
        <f t="shared" si="13"/>
        <v>5710551.7000000002</v>
      </c>
    </row>
    <row r="38" spans="1:5" s="70" customFormat="1" ht="15.75" x14ac:dyDescent="0.25">
      <c r="A38" s="61"/>
      <c r="B38" s="29" t="s">
        <v>84</v>
      </c>
      <c r="C38" s="53">
        <f>(C40+C42)/C37*100</f>
        <v>46.876690025832822</v>
      </c>
      <c r="D38" s="53">
        <f t="shared" ref="D38:E38" si="14">(D40+D42)/D37*100</f>
        <v>35.208783952422891</v>
      </c>
      <c r="E38" s="53">
        <f t="shared" si="14"/>
        <v>18.198492100159079</v>
      </c>
    </row>
    <row r="39" spans="1:5" s="70" customFormat="1" ht="15.75" x14ac:dyDescent="0.25">
      <c r="A39" s="61"/>
      <c r="B39" s="29" t="s">
        <v>85</v>
      </c>
      <c r="C39" s="53">
        <f>C41/C37*100</f>
        <v>53.123309974167178</v>
      </c>
      <c r="D39" s="53">
        <f>D41/D37*100</f>
        <v>64.791216047577109</v>
      </c>
      <c r="E39" s="53">
        <f>E41/E37*100</f>
        <v>81.801507899840914</v>
      </c>
    </row>
    <row r="40" spans="1:5" s="70" customFormat="1" ht="15.75" x14ac:dyDescent="0.25">
      <c r="A40" s="61"/>
      <c r="B40" s="21" t="s">
        <v>93</v>
      </c>
      <c r="C40" s="26">
        <v>527333.19999999995</v>
      </c>
      <c r="D40" s="26">
        <v>192107.3</v>
      </c>
      <c r="E40" s="26"/>
    </row>
    <row r="41" spans="1:5" s="70" customFormat="1" ht="15.75" x14ac:dyDescent="0.25">
      <c r="A41" s="60"/>
      <c r="B41" s="21" t="s">
        <v>83</v>
      </c>
      <c r="C41" s="26">
        <v>4724641.0999999996</v>
      </c>
      <c r="D41" s="26">
        <v>4688543.2</v>
      </c>
      <c r="E41" s="26">
        <v>4671317.4000000004</v>
      </c>
    </row>
    <row r="42" spans="1:5" s="70" customFormat="1" ht="15.75" x14ac:dyDescent="0.25">
      <c r="A42" s="60"/>
      <c r="B42" s="21" t="s">
        <v>81</v>
      </c>
      <c r="C42" s="26">
        <v>3641750.7</v>
      </c>
      <c r="D42" s="26">
        <v>2355736.6</v>
      </c>
      <c r="E42" s="26">
        <v>1039234.3</v>
      </c>
    </row>
    <row r="43" spans="1:5" s="70" customFormat="1" ht="47.25" x14ac:dyDescent="0.25">
      <c r="A43" s="61">
        <v>6</v>
      </c>
      <c r="B43" s="20" t="s">
        <v>50</v>
      </c>
      <c r="C43" s="39">
        <f>SUM(C46:C48)</f>
        <v>7727911.3000000007</v>
      </c>
      <c r="D43" s="39">
        <f>SUM(D46:D48)</f>
        <v>10957400.9</v>
      </c>
      <c r="E43" s="39">
        <f>SUM(E46:E48)</f>
        <v>5228849.3000000007</v>
      </c>
    </row>
    <row r="44" spans="1:5" s="70" customFormat="1" ht="15.75" x14ac:dyDescent="0.25">
      <c r="A44" s="61"/>
      <c r="B44" s="29" t="s">
        <v>84</v>
      </c>
      <c r="C44" s="53">
        <f>(C46+C48)/C43*100</f>
        <v>73.05413948009469</v>
      </c>
      <c r="D44" s="53">
        <f t="shared" ref="D44:E44" si="15">(D46+D48)/D43*100</f>
        <v>83.821950878880401</v>
      </c>
      <c r="E44" s="53">
        <f t="shared" si="15"/>
        <v>68.234414405479228</v>
      </c>
    </row>
    <row r="45" spans="1:5" s="70" customFormat="1" ht="15.75" x14ac:dyDescent="0.25">
      <c r="A45" s="61"/>
      <c r="B45" s="29" t="s">
        <v>85</v>
      </c>
      <c r="C45" s="53">
        <f>C47/C43*100</f>
        <v>26.945860519905292</v>
      </c>
      <c r="D45" s="53">
        <f t="shared" ref="D45:E45" si="16">D47/D43*100</f>
        <v>16.178049121119589</v>
      </c>
      <c r="E45" s="53">
        <f t="shared" si="16"/>
        <v>31.765585594520768</v>
      </c>
    </row>
    <row r="46" spans="1:5" ht="15.75" x14ac:dyDescent="0.25">
      <c r="A46" s="60"/>
      <c r="B46" s="21" t="s">
        <v>93</v>
      </c>
      <c r="C46" s="26">
        <v>2529107.7000000002</v>
      </c>
      <c r="D46" s="26">
        <v>6688907.7999999998</v>
      </c>
      <c r="E46" s="26">
        <v>1300000</v>
      </c>
    </row>
    <row r="47" spans="1:5" ht="15.75" x14ac:dyDescent="0.25">
      <c r="A47" s="60"/>
      <c r="B47" s="21" t="s">
        <v>83</v>
      </c>
      <c r="C47" s="26">
        <v>2082352.2</v>
      </c>
      <c r="D47" s="26">
        <v>1772693.7</v>
      </c>
      <c r="E47" s="26">
        <v>1660974.6</v>
      </c>
    </row>
    <row r="48" spans="1:5" ht="15.75" x14ac:dyDescent="0.25">
      <c r="A48" s="60"/>
      <c r="B48" s="21" t="s">
        <v>81</v>
      </c>
      <c r="C48" s="26">
        <v>3116451.4</v>
      </c>
      <c r="D48" s="26">
        <v>2495799.4</v>
      </c>
      <c r="E48" s="26">
        <v>2267874.7000000002</v>
      </c>
    </row>
    <row r="49" spans="1:5" s="70" customFormat="1" ht="63" x14ac:dyDescent="0.25">
      <c r="A49" s="61">
        <v>7</v>
      </c>
      <c r="B49" s="20" t="s">
        <v>52</v>
      </c>
      <c r="C49" s="39">
        <f>SUM(C52:C55)</f>
        <v>17110939.100000001</v>
      </c>
      <c r="D49" s="39">
        <f>SUM(D52:D55)</f>
        <v>16634119.199999999</v>
      </c>
      <c r="E49" s="39">
        <f>SUM(E52:E55)</f>
        <v>13213212.600000001</v>
      </c>
    </row>
    <row r="50" spans="1:5" s="70" customFormat="1" ht="15.75" x14ac:dyDescent="0.25">
      <c r="A50" s="61"/>
      <c r="B50" s="29" t="s">
        <v>84</v>
      </c>
      <c r="C50" s="53">
        <f>(C52+C54+C55)/C49*100</f>
        <v>45.28888014100874</v>
      </c>
      <c r="D50" s="53">
        <f t="shared" ref="D50:E50" si="17">(D52+D54+D55)/D49*100</f>
        <v>44.379484186935493</v>
      </c>
      <c r="E50" s="53">
        <f t="shared" si="17"/>
        <v>29.978551166277299</v>
      </c>
    </row>
    <row r="51" spans="1:5" s="70" customFormat="1" ht="15.75" x14ac:dyDescent="0.25">
      <c r="A51" s="61"/>
      <c r="B51" s="29" t="s">
        <v>85</v>
      </c>
      <c r="C51" s="53">
        <f>C53/C49*100</f>
        <v>54.711119858991253</v>
      </c>
      <c r="D51" s="53">
        <f t="shared" ref="D51:E51" si="18">D53/D49*100</f>
        <v>55.620515813064522</v>
      </c>
      <c r="E51" s="53">
        <f t="shared" si="18"/>
        <v>70.021448833722687</v>
      </c>
    </row>
    <row r="52" spans="1:5" s="70" customFormat="1" ht="15.75" x14ac:dyDescent="0.25">
      <c r="A52" s="60"/>
      <c r="B52" s="21" t="s">
        <v>93</v>
      </c>
      <c r="C52" s="26">
        <v>874296.5</v>
      </c>
      <c r="D52" s="26">
        <v>941413.1</v>
      </c>
      <c r="E52" s="26"/>
    </row>
    <row r="53" spans="1:5" s="70" customFormat="1" ht="15.75" x14ac:dyDescent="0.25">
      <c r="A53" s="60"/>
      <c r="B53" s="21" t="s">
        <v>83</v>
      </c>
      <c r="C53" s="26">
        <v>9361586.4000000004</v>
      </c>
      <c r="D53" s="26">
        <v>9251982.9000000004</v>
      </c>
      <c r="E53" s="26">
        <v>9252082.9000000004</v>
      </c>
    </row>
    <row r="54" spans="1:5" s="70" customFormat="1" ht="15.75" x14ac:dyDescent="0.25">
      <c r="A54" s="60"/>
      <c r="B54" s="21" t="s">
        <v>80</v>
      </c>
      <c r="C54" s="26">
        <v>2874.9</v>
      </c>
      <c r="D54" s="26">
        <v>2740.4</v>
      </c>
      <c r="E54" s="26">
        <v>2740.4</v>
      </c>
    </row>
    <row r="55" spans="1:5" s="70" customFormat="1" ht="15.75" x14ac:dyDescent="0.25">
      <c r="A55" s="60"/>
      <c r="B55" s="21" t="s">
        <v>81</v>
      </c>
      <c r="C55" s="26">
        <v>6872181.2999999998</v>
      </c>
      <c r="D55" s="26">
        <v>6437982.7999999998</v>
      </c>
      <c r="E55" s="26">
        <v>3958389.3</v>
      </c>
    </row>
    <row r="56" spans="1:5" s="70" customFormat="1" ht="31.5" x14ac:dyDescent="0.25">
      <c r="A56" s="61">
        <v>8</v>
      </c>
      <c r="B56" s="20" t="s">
        <v>53</v>
      </c>
      <c r="C56" s="39">
        <f>SUM(C58:C58)</f>
        <v>6261446.5</v>
      </c>
      <c r="D56" s="39">
        <f>SUM(D58:D58)</f>
        <v>5650248.7999999998</v>
      </c>
      <c r="E56" s="39">
        <f>SUM(E58:E58)</f>
        <v>5650248.7999999998</v>
      </c>
    </row>
    <row r="57" spans="1:5" s="70" customFormat="1" ht="15.75" x14ac:dyDescent="0.25">
      <c r="A57" s="61"/>
      <c r="B57" s="29" t="s">
        <v>85</v>
      </c>
      <c r="C57" s="53">
        <f>C58/C56*100</f>
        <v>100</v>
      </c>
      <c r="D57" s="53">
        <f>D58/D56*100</f>
        <v>100</v>
      </c>
      <c r="E57" s="53">
        <f>E58/E56*100</f>
        <v>100</v>
      </c>
    </row>
    <row r="58" spans="1:5" s="70" customFormat="1" ht="15.75" x14ac:dyDescent="0.25">
      <c r="A58" s="61"/>
      <c r="B58" s="21" t="s">
        <v>83</v>
      </c>
      <c r="C58" s="73">
        <v>6261446.5</v>
      </c>
      <c r="D58" s="73">
        <v>5650248.7999999998</v>
      </c>
      <c r="E58" s="73">
        <v>5650248.7999999998</v>
      </c>
    </row>
    <row r="59" spans="1:5" s="70" customFormat="1" ht="31.5" x14ac:dyDescent="0.25">
      <c r="A59" s="61">
        <v>9</v>
      </c>
      <c r="B59" s="20" t="s">
        <v>55</v>
      </c>
      <c r="C59" s="39">
        <f>SUM(C62:C64)</f>
        <v>3994056</v>
      </c>
      <c r="D59" s="39">
        <f>SUM(D62:D64)</f>
        <v>3384505.8</v>
      </c>
      <c r="E59" s="39">
        <f>SUM(E62:E64)</f>
        <v>2264664.1</v>
      </c>
    </row>
    <row r="60" spans="1:5" s="70" customFormat="1" ht="15.75" x14ac:dyDescent="0.25">
      <c r="A60" s="61"/>
      <c r="B60" s="29" t="s">
        <v>84</v>
      </c>
      <c r="C60" s="53">
        <f>(C62+C64)/C59*100</f>
        <v>16.795986335694845</v>
      </c>
      <c r="D60" s="53">
        <f t="shared" ref="D60:E60" si="19">(D62+D64)/D59*100</f>
        <v>7.7018305006302548</v>
      </c>
      <c r="E60" s="53">
        <f t="shared" si="19"/>
        <v>0</v>
      </c>
    </row>
    <row r="61" spans="1:5" s="70" customFormat="1" ht="15.75" x14ac:dyDescent="0.25">
      <c r="A61" s="61"/>
      <c r="B61" s="29" t="s">
        <v>85</v>
      </c>
      <c r="C61" s="53">
        <f>C63/C59*100</f>
        <v>83.204013664305151</v>
      </c>
      <c r="D61" s="53">
        <f t="shared" ref="D61:E61" si="20">D63/D59*100</f>
        <v>92.298169499369749</v>
      </c>
      <c r="E61" s="53">
        <f t="shared" si="20"/>
        <v>100</v>
      </c>
    </row>
    <row r="62" spans="1:5" s="70" customFormat="1" ht="15.75" x14ac:dyDescent="0.25">
      <c r="A62" s="60"/>
      <c r="B62" s="21" t="s">
        <v>93</v>
      </c>
      <c r="C62" s="26">
        <v>445863.9</v>
      </c>
      <c r="D62" s="26">
        <v>240490.8</v>
      </c>
      <c r="E62" s="26"/>
    </row>
    <row r="63" spans="1:5" s="70" customFormat="1" ht="15.75" x14ac:dyDescent="0.25">
      <c r="A63" s="60"/>
      <c r="B63" s="21" t="s">
        <v>83</v>
      </c>
      <c r="C63" s="26">
        <v>3323214.9</v>
      </c>
      <c r="D63" s="26">
        <v>3123836.9</v>
      </c>
      <c r="E63" s="26">
        <v>2264664.1</v>
      </c>
    </row>
    <row r="64" spans="1:5" s="70" customFormat="1" ht="15.75" x14ac:dyDescent="0.25">
      <c r="A64" s="60"/>
      <c r="B64" s="21" t="s">
        <v>81</v>
      </c>
      <c r="C64" s="26">
        <v>224977.2</v>
      </c>
      <c r="D64" s="26">
        <v>20178.099999999999</v>
      </c>
      <c r="E64" s="26"/>
    </row>
    <row r="65" spans="1:5" s="70" customFormat="1" ht="31.5" x14ac:dyDescent="0.25">
      <c r="A65" s="61">
        <v>10</v>
      </c>
      <c r="B65" s="20" t="s">
        <v>58</v>
      </c>
      <c r="C65" s="39">
        <f>SUM(C67:C67)</f>
        <v>6557843.0999999996</v>
      </c>
      <c r="D65" s="39">
        <f>SUM(D67:D67)</f>
        <v>5754739.4000000004</v>
      </c>
      <c r="E65" s="39">
        <f>SUM(E67:E67)</f>
        <v>5753370.7000000002</v>
      </c>
    </row>
    <row r="66" spans="1:5" s="70" customFormat="1" ht="15.75" x14ac:dyDescent="0.25">
      <c r="A66" s="61"/>
      <c r="B66" s="29" t="s">
        <v>85</v>
      </c>
      <c r="C66" s="53">
        <f>C67/C65*100</f>
        <v>100</v>
      </c>
      <c r="D66" s="53">
        <f>D67/D65*100</f>
        <v>100</v>
      </c>
      <c r="E66" s="53">
        <f>E67/E65*100</f>
        <v>100</v>
      </c>
    </row>
    <row r="67" spans="1:5" s="70" customFormat="1" ht="15.75" x14ac:dyDescent="0.25">
      <c r="A67" s="60"/>
      <c r="B67" s="22" t="s">
        <v>83</v>
      </c>
      <c r="C67" s="26">
        <v>6557843.0999999996</v>
      </c>
      <c r="D67" s="26">
        <v>5754739.4000000004</v>
      </c>
      <c r="E67" s="26">
        <v>5753370.7000000002</v>
      </c>
    </row>
    <row r="68" spans="1:5" s="70" customFormat="1" ht="47.25" x14ac:dyDescent="0.25">
      <c r="A68" s="61">
        <v>11</v>
      </c>
      <c r="B68" s="20" t="s">
        <v>62</v>
      </c>
      <c r="C68" s="39">
        <f>SUM(C71:C73)</f>
        <v>2896690.8</v>
      </c>
      <c r="D68" s="39">
        <f>SUM(D71:D73)</f>
        <v>2520719.1</v>
      </c>
      <c r="E68" s="39">
        <f>SUM(E71:E73)</f>
        <v>2482023.9</v>
      </c>
    </row>
    <row r="69" spans="1:5" s="70" customFormat="1" ht="15.75" x14ac:dyDescent="0.25">
      <c r="A69" s="61"/>
      <c r="B69" s="29" t="s">
        <v>84</v>
      </c>
      <c r="C69" s="53">
        <f>(C71+C73)/C68*100</f>
        <v>3.958085550587588</v>
      </c>
      <c r="D69" s="53">
        <f t="shared" ref="D69:E69" si="21">(D71+D73)/D68*100</f>
        <v>3.5795579126607162</v>
      </c>
      <c r="E69" s="53">
        <f t="shared" si="21"/>
        <v>2.1441211746591158</v>
      </c>
    </row>
    <row r="70" spans="1:5" s="70" customFormat="1" ht="15.75" x14ac:dyDescent="0.25">
      <c r="A70" s="61"/>
      <c r="B70" s="29" t="s">
        <v>85</v>
      </c>
      <c r="C70" s="53">
        <f>C72/C68*100</f>
        <v>96.041914449412417</v>
      </c>
      <c r="D70" s="53">
        <f t="shared" ref="D70:E70" si="22">D72/D68*100</f>
        <v>96.420442087339282</v>
      </c>
      <c r="E70" s="53">
        <f t="shared" si="22"/>
        <v>97.855878825340881</v>
      </c>
    </row>
    <row r="71" spans="1:5" s="70" customFormat="1" ht="15.75" x14ac:dyDescent="0.25">
      <c r="A71" s="60"/>
      <c r="B71" s="22" t="s">
        <v>93</v>
      </c>
      <c r="C71" s="26">
        <v>93427.5</v>
      </c>
      <c r="D71" s="26">
        <v>76131.600000000006</v>
      </c>
      <c r="E71" s="26">
        <v>51061.599999999999</v>
      </c>
    </row>
    <row r="72" spans="1:5" s="70" customFormat="1" ht="15.75" x14ac:dyDescent="0.25">
      <c r="A72" s="60"/>
      <c r="B72" s="22" t="s">
        <v>83</v>
      </c>
      <c r="C72" s="26">
        <v>2782037.3</v>
      </c>
      <c r="D72" s="26">
        <v>2430488.5</v>
      </c>
      <c r="E72" s="26">
        <v>2428806.2999999998</v>
      </c>
    </row>
    <row r="73" spans="1:5" s="70" customFormat="1" ht="15.75" x14ac:dyDescent="0.25">
      <c r="A73" s="60"/>
      <c r="B73" s="22" t="s">
        <v>81</v>
      </c>
      <c r="C73" s="26">
        <v>21226</v>
      </c>
      <c r="D73" s="26">
        <v>14099</v>
      </c>
      <c r="E73" s="26">
        <v>2156</v>
      </c>
    </row>
    <row r="74" spans="1:5" s="70" customFormat="1" ht="31.5" x14ac:dyDescent="0.25">
      <c r="A74" s="61">
        <v>12</v>
      </c>
      <c r="B74" s="20" t="s">
        <v>63</v>
      </c>
      <c r="C74" s="39">
        <f>SUM(C77:C79)</f>
        <v>37085010.5</v>
      </c>
      <c r="D74" s="39">
        <f>SUM(D77:D79)</f>
        <v>31769380.399999999</v>
      </c>
      <c r="E74" s="39">
        <f>SUM(E77:E79)</f>
        <v>20961799.200000003</v>
      </c>
    </row>
    <row r="75" spans="1:5" s="70" customFormat="1" ht="15.75" x14ac:dyDescent="0.25">
      <c r="A75" s="61"/>
      <c r="B75" s="29" t="s">
        <v>84</v>
      </c>
      <c r="C75" s="53">
        <f>(C77+C79)/C74*100</f>
        <v>92.348935427697938</v>
      </c>
      <c r="D75" s="53">
        <f t="shared" ref="D75:E75" si="23">(D77+D79)/D74*100</f>
        <v>88.789860692404318</v>
      </c>
      <c r="E75" s="53">
        <f t="shared" si="23"/>
        <v>83.92858280981909</v>
      </c>
    </row>
    <row r="76" spans="1:5" s="70" customFormat="1" ht="15.75" x14ac:dyDescent="0.25">
      <c r="A76" s="61"/>
      <c r="B76" s="29" t="s">
        <v>85</v>
      </c>
      <c r="C76" s="53">
        <f>C78/C74*100</f>
        <v>7.6510645723020634</v>
      </c>
      <c r="D76" s="53">
        <f t="shared" ref="D76:E76" si="24">D78/D74*100</f>
        <v>11.210139307595687</v>
      </c>
      <c r="E76" s="53">
        <f t="shared" si="24"/>
        <v>16.071417190180888</v>
      </c>
    </row>
    <row r="77" spans="1:5" s="70" customFormat="1" ht="15.75" x14ac:dyDescent="0.25">
      <c r="A77" s="61"/>
      <c r="B77" s="22" t="s">
        <v>93</v>
      </c>
      <c r="C77" s="26">
        <v>12321876.6</v>
      </c>
      <c r="D77" s="26">
        <v>14175849.1</v>
      </c>
      <c r="E77" s="26">
        <v>731183.2</v>
      </c>
    </row>
    <row r="78" spans="1:5" s="70" customFormat="1" ht="15.75" x14ac:dyDescent="0.25">
      <c r="A78" s="60"/>
      <c r="B78" s="22" t="s">
        <v>83</v>
      </c>
      <c r="C78" s="26">
        <v>2837398.1</v>
      </c>
      <c r="D78" s="26">
        <v>3561391.8</v>
      </c>
      <c r="E78" s="26">
        <v>3368858.2</v>
      </c>
    </row>
    <row r="79" spans="1:5" s="70" customFormat="1" ht="15.75" x14ac:dyDescent="0.25">
      <c r="A79" s="60"/>
      <c r="B79" s="22" t="s">
        <v>81</v>
      </c>
      <c r="C79" s="26">
        <v>21925735.800000001</v>
      </c>
      <c r="D79" s="26">
        <v>14032139.5</v>
      </c>
      <c r="E79" s="26">
        <v>16861757.800000001</v>
      </c>
    </row>
    <row r="80" spans="1:5" s="70" customFormat="1" ht="31.5" x14ac:dyDescent="0.25">
      <c r="A80" s="61">
        <v>13</v>
      </c>
      <c r="B80" s="20" t="s">
        <v>65</v>
      </c>
      <c r="C80" s="39">
        <f>SUM(C83:C84)</f>
        <v>6893485.5</v>
      </c>
      <c r="D80" s="39">
        <f>SUM(D83:D84)</f>
        <v>6871576.7999999998</v>
      </c>
      <c r="E80" s="39">
        <f>SUM(E83:E84)</f>
        <v>6364342.6000000006</v>
      </c>
    </row>
    <row r="81" spans="1:5" s="70" customFormat="1" ht="15.75" x14ac:dyDescent="0.25">
      <c r="A81" s="61"/>
      <c r="B81" s="29" t="s">
        <v>84</v>
      </c>
      <c r="C81" s="53">
        <f>(C84)/C80*100</f>
        <v>80.522710898572285</v>
      </c>
      <c r="D81" s="53">
        <f t="shared" ref="D81:E81" si="25">(D84)/D80*100</f>
        <v>80.411977640997918</v>
      </c>
      <c r="E81" s="53">
        <f t="shared" si="25"/>
        <v>78.686955036015817</v>
      </c>
    </row>
    <row r="82" spans="1:5" s="70" customFormat="1" ht="15.75" x14ac:dyDescent="0.25">
      <c r="A82" s="61"/>
      <c r="B82" s="29" t="s">
        <v>85</v>
      </c>
      <c r="C82" s="53">
        <f>C83/C80*100</f>
        <v>19.477289101427719</v>
      </c>
      <c r="D82" s="53">
        <f>D83/D80*100</f>
        <v>19.588022359002085</v>
      </c>
      <c r="E82" s="53">
        <f>E83/E80*100</f>
        <v>21.313044963984179</v>
      </c>
    </row>
    <row r="83" spans="1:5" ht="15.75" x14ac:dyDescent="0.25">
      <c r="A83" s="60"/>
      <c r="B83" s="21" t="s">
        <v>83</v>
      </c>
      <c r="C83" s="26">
        <v>1342664.1</v>
      </c>
      <c r="D83" s="26">
        <v>1346006</v>
      </c>
      <c r="E83" s="26">
        <v>1356435.2</v>
      </c>
    </row>
    <row r="84" spans="1:5" ht="15.75" x14ac:dyDescent="0.25">
      <c r="A84" s="60"/>
      <c r="B84" s="21" t="s">
        <v>81</v>
      </c>
      <c r="C84" s="26">
        <v>5550821.4000000004</v>
      </c>
      <c r="D84" s="26">
        <v>5525570.7999999998</v>
      </c>
      <c r="E84" s="26">
        <v>5007907.4000000004</v>
      </c>
    </row>
    <row r="85" spans="1:5" s="70" customFormat="1" ht="47.25" x14ac:dyDescent="0.25">
      <c r="A85" s="61">
        <v>14</v>
      </c>
      <c r="B85" s="20" t="s">
        <v>68</v>
      </c>
      <c r="C85" s="39">
        <f>C87</f>
        <v>9910175.1999999993</v>
      </c>
      <c r="D85" s="39">
        <f>D87</f>
        <v>9377827.0999999996</v>
      </c>
      <c r="E85" s="39">
        <f>E87</f>
        <v>9428758.1999999993</v>
      </c>
    </row>
    <row r="86" spans="1:5" s="70" customFormat="1" ht="15.75" x14ac:dyDescent="0.25">
      <c r="A86" s="61"/>
      <c r="B86" s="29" t="s">
        <v>85</v>
      </c>
      <c r="C86" s="53">
        <f>C87/C85*100</f>
        <v>100</v>
      </c>
      <c r="D86" s="53">
        <f t="shared" ref="D86:E86" si="26">D87/D85*100</f>
        <v>100</v>
      </c>
      <c r="E86" s="53">
        <f t="shared" si="26"/>
        <v>100</v>
      </c>
    </row>
    <row r="87" spans="1:5" s="70" customFormat="1" ht="15.75" x14ac:dyDescent="0.25">
      <c r="A87" s="60"/>
      <c r="B87" s="21" t="s">
        <v>83</v>
      </c>
      <c r="C87" s="26">
        <v>9910175.1999999993</v>
      </c>
      <c r="D87" s="26">
        <v>9377827.0999999996</v>
      </c>
      <c r="E87" s="26">
        <v>9428758.1999999993</v>
      </c>
    </row>
    <row r="88" spans="1:5" s="70" customFormat="1" ht="31.5" x14ac:dyDescent="0.25">
      <c r="A88" s="61">
        <v>15</v>
      </c>
      <c r="B88" s="20" t="s">
        <v>70</v>
      </c>
      <c r="C88" s="39">
        <f>C91+C92</f>
        <v>3328223.3000000003</v>
      </c>
      <c r="D88" s="39">
        <f t="shared" ref="D88:E88" si="27">D91+D92</f>
        <v>1917807.8</v>
      </c>
      <c r="E88" s="39">
        <f t="shared" si="27"/>
        <v>1678218.4</v>
      </c>
    </row>
    <row r="89" spans="1:5" s="70" customFormat="1" ht="15.75" x14ac:dyDescent="0.25">
      <c r="A89" s="61"/>
      <c r="B89" s="29" t="s">
        <v>84</v>
      </c>
      <c r="C89" s="53">
        <f>(C92)/C88*100</f>
        <v>11.403447599204055</v>
      </c>
      <c r="D89" s="53">
        <f t="shared" ref="D89:E89" si="28">(D92)/D88*100</f>
        <v>25.159288641958806</v>
      </c>
      <c r="E89" s="53">
        <f t="shared" si="28"/>
        <v>14.47471914263364</v>
      </c>
    </row>
    <row r="90" spans="1:5" s="70" customFormat="1" ht="15.75" x14ac:dyDescent="0.25">
      <c r="A90" s="61"/>
      <c r="B90" s="29" t="s">
        <v>85</v>
      </c>
      <c r="C90" s="53">
        <f>C91/C88*100</f>
        <v>88.596552400795929</v>
      </c>
      <c r="D90" s="53">
        <f>D91/D88*100</f>
        <v>74.84071135804119</v>
      </c>
      <c r="E90" s="53">
        <f>E91/E88*100</f>
        <v>85.525280857366354</v>
      </c>
    </row>
    <row r="91" spans="1:5" ht="15.75" x14ac:dyDescent="0.25">
      <c r="A91" s="60"/>
      <c r="B91" s="21" t="s">
        <v>83</v>
      </c>
      <c r="C91" s="26">
        <v>2948691.1</v>
      </c>
      <c r="D91" s="26">
        <v>1435301</v>
      </c>
      <c r="E91" s="26">
        <v>1435301</v>
      </c>
    </row>
    <row r="92" spans="1:5" ht="15.75" x14ac:dyDescent="0.25">
      <c r="A92" s="60"/>
      <c r="B92" s="21" t="s">
        <v>81</v>
      </c>
      <c r="C92" s="26">
        <v>379532.2</v>
      </c>
      <c r="D92" s="26">
        <v>482506.8</v>
      </c>
      <c r="E92" s="26">
        <v>242917.4</v>
      </c>
    </row>
    <row r="93" spans="1:5" s="70" customFormat="1" ht="31.5" x14ac:dyDescent="0.25">
      <c r="A93" s="61">
        <v>16</v>
      </c>
      <c r="B93" s="20" t="s">
        <v>74</v>
      </c>
      <c r="C93" s="39">
        <f>SUM(C96:C97)</f>
        <v>1159839.2</v>
      </c>
      <c r="D93" s="39">
        <f>SUM(D96:D97)</f>
        <v>1104877.2999999998</v>
      </c>
      <c r="E93" s="39">
        <f>SUM(E96:E97)</f>
        <v>778081.8</v>
      </c>
    </row>
    <row r="94" spans="1:5" s="70" customFormat="1" ht="15.75" x14ac:dyDescent="0.25">
      <c r="A94" s="61"/>
      <c r="B94" s="29" t="s">
        <v>84</v>
      </c>
      <c r="C94" s="53">
        <f>(C96)/C93*100</f>
        <v>4.138047756964931</v>
      </c>
      <c r="D94" s="53">
        <f t="shared" ref="D94:E94" si="29">(D96)/D93*100</f>
        <v>2.0839780127621417</v>
      </c>
      <c r="E94" s="53">
        <f t="shared" si="29"/>
        <v>0</v>
      </c>
    </row>
    <row r="95" spans="1:5" s="70" customFormat="1" ht="15.75" x14ac:dyDescent="0.25">
      <c r="A95" s="61"/>
      <c r="B95" s="29" t="s">
        <v>85</v>
      </c>
      <c r="C95" s="53">
        <f>C97/C93*100</f>
        <v>95.861952243035077</v>
      </c>
      <c r="D95" s="53">
        <f t="shared" ref="D95:E95" si="30">D97/D93*100</f>
        <v>97.916021987237869</v>
      </c>
      <c r="E95" s="53">
        <f t="shared" si="30"/>
        <v>100</v>
      </c>
    </row>
    <row r="96" spans="1:5" s="70" customFormat="1" ht="15.75" x14ac:dyDescent="0.25">
      <c r="A96" s="61"/>
      <c r="B96" s="21" t="s">
        <v>93</v>
      </c>
      <c r="C96" s="26">
        <v>47994.7</v>
      </c>
      <c r="D96" s="53">
        <v>23025.4</v>
      </c>
      <c r="E96" s="53"/>
    </row>
    <row r="97" spans="1:5" s="70" customFormat="1" ht="15.75" x14ac:dyDescent="0.25">
      <c r="A97" s="60"/>
      <c r="B97" s="21" t="s">
        <v>83</v>
      </c>
      <c r="C97" s="26">
        <v>1111844.5</v>
      </c>
      <c r="D97" s="26">
        <v>1081851.8999999999</v>
      </c>
      <c r="E97" s="26">
        <v>778081.8</v>
      </c>
    </row>
    <row r="98" spans="1:5" s="70" customFormat="1" ht="31.5" x14ac:dyDescent="0.25">
      <c r="A98" s="61">
        <v>17</v>
      </c>
      <c r="B98" s="20" t="s">
        <v>75</v>
      </c>
      <c r="C98" s="39">
        <f>SUM(C101:C102)</f>
        <v>568365.5</v>
      </c>
      <c r="D98" s="39">
        <f t="shared" ref="D98:E98" si="31">SUM(D101:D102)</f>
        <v>556232.4</v>
      </c>
      <c r="E98" s="39">
        <f t="shared" si="31"/>
        <v>242875.7</v>
      </c>
    </row>
    <row r="99" spans="1:5" s="70" customFormat="1" ht="15.75" x14ac:dyDescent="0.25">
      <c r="A99" s="61"/>
      <c r="B99" s="29" t="s">
        <v>84</v>
      </c>
      <c r="C99" s="53">
        <f>(C101)/C98*100</f>
        <v>50.613874346701195</v>
      </c>
      <c r="D99" s="53">
        <f t="shared" ref="D99:E99" si="32">(D101)/D98*100</f>
        <v>56.335589224935468</v>
      </c>
      <c r="E99" s="53">
        <f t="shared" si="32"/>
        <v>0</v>
      </c>
    </row>
    <row r="100" spans="1:5" s="70" customFormat="1" ht="15.75" x14ac:dyDescent="0.25">
      <c r="A100" s="61"/>
      <c r="B100" s="29" t="s">
        <v>85</v>
      </c>
      <c r="C100" s="53">
        <f>C102/C98*100</f>
        <v>49.386125653298798</v>
      </c>
      <c r="D100" s="53">
        <f t="shared" ref="D100:E100" si="33">D102/D98*100</f>
        <v>43.664410775064525</v>
      </c>
      <c r="E100" s="53">
        <f t="shared" si="33"/>
        <v>100</v>
      </c>
    </row>
    <row r="101" spans="1:5" ht="15.75" x14ac:dyDescent="0.25">
      <c r="A101" s="60"/>
      <c r="B101" s="21" t="s">
        <v>93</v>
      </c>
      <c r="C101" s="26">
        <v>287671.8</v>
      </c>
      <c r="D101" s="26">
        <v>313356.79999999999</v>
      </c>
      <c r="E101" s="26"/>
    </row>
    <row r="102" spans="1:5" ht="15.75" x14ac:dyDescent="0.25">
      <c r="A102" s="60"/>
      <c r="B102" s="21" t="s">
        <v>83</v>
      </c>
      <c r="C102" s="26">
        <v>280693.7</v>
      </c>
      <c r="D102" s="26">
        <v>242875.6</v>
      </c>
      <c r="E102" s="26">
        <v>242875.7</v>
      </c>
    </row>
    <row r="103" spans="1:5" s="70" customFormat="1" ht="47.25" x14ac:dyDescent="0.25">
      <c r="A103" s="61">
        <v>18</v>
      </c>
      <c r="B103" s="20" t="s">
        <v>76</v>
      </c>
      <c r="C103" s="39">
        <f>SUM(C105:C106)</f>
        <v>1666337.4000000001</v>
      </c>
      <c r="D103" s="39">
        <f t="shared" ref="D103:E103" si="34">SUM(D105:D106)</f>
        <v>867783.8</v>
      </c>
      <c r="E103" s="39">
        <f t="shared" si="34"/>
        <v>586539.69999999995</v>
      </c>
    </row>
    <row r="104" spans="1:5" s="70" customFormat="1" ht="15.75" x14ac:dyDescent="0.25">
      <c r="A104" s="61"/>
      <c r="B104" s="29" t="s">
        <v>84</v>
      </c>
      <c r="C104" s="53">
        <f>(C105+C106)/C103*100</f>
        <v>100</v>
      </c>
      <c r="D104" s="53">
        <f t="shared" ref="D104:E104" si="35">(D105+D106)/D103*100</f>
        <v>100</v>
      </c>
      <c r="E104" s="53">
        <f t="shared" si="35"/>
        <v>100</v>
      </c>
    </row>
    <row r="105" spans="1:5" s="70" customFormat="1" ht="15.75" x14ac:dyDescent="0.25">
      <c r="A105" s="61"/>
      <c r="B105" s="21" t="s">
        <v>93</v>
      </c>
      <c r="C105" s="26">
        <v>112382.6</v>
      </c>
      <c r="D105" s="26">
        <v>147547.5</v>
      </c>
      <c r="E105" s="26">
        <v>64920.9</v>
      </c>
    </row>
    <row r="106" spans="1:5" s="70" customFormat="1" ht="15.75" x14ac:dyDescent="0.25">
      <c r="A106" s="60"/>
      <c r="B106" s="21" t="s">
        <v>81</v>
      </c>
      <c r="C106" s="26">
        <v>1553954.8</v>
      </c>
      <c r="D106" s="26">
        <v>720236.3</v>
      </c>
      <c r="E106" s="26">
        <v>521618.8</v>
      </c>
    </row>
  </sheetData>
  <autoFilter ref="A6:E106"/>
  <mergeCells count="1">
    <mergeCell ref="B3:E3"/>
  </mergeCells>
  <pageMargins left="0.78740157480314965" right="0.39370078740157483" top="0.78740157480314965" bottom="0.78740157480314965" header="0.31496062992125984" footer="0.31496062992125984"/>
  <pageSetup paperSize="9" scale="66" orientation="portrait" horizontalDpi="4294967295" verticalDpi="4294967295" r:id="rId1"/>
  <headerFooter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zoomScale="130" zoomScaleNormal="130" workbookViewId="0">
      <selection activeCell="O13" sqref="O13"/>
    </sheetView>
  </sheetViews>
  <sheetFormatPr defaultRowHeight="15" x14ac:dyDescent="0.25"/>
  <cols>
    <col min="1" max="1" width="51.7109375" customWidth="1"/>
    <col min="2" max="2" width="11.5703125" style="70" customWidth="1"/>
    <col min="3" max="3" width="11.5703125" customWidth="1"/>
    <col min="4" max="4" width="7.42578125" style="70" customWidth="1"/>
    <col min="5" max="5" width="11.5703125" style="70" customWidth="1"/>
    <col min="6" max="6" width="12.7109375" style="70" customWidth="1"/>
    <col min="7" max="9" width="7.42578125" style="70" customWidth="1"/>
    <col min="10" max="10" width="11.42578125" customWidth="1"/>
    <col min="11" max="11" width="14.5703125" customWidth="1"/>
    <col min="12" max="13" width="7.42578125" customWidth="1"/>
    <col min="14" max="15" width="11.5703125" customWidth="1"/>
    <col min="16" max="16" width="8.7109375" customWidth="1"/>
    <col min="17" max="17" width="7.42578125" customWidth="1"/>
    <col min="19" max="19" width="11.42578125" customWidth="1"/>
  </cols>
  <sheetData>
    <row r="1" spans="1:17" ht="15" customHeight="1" x14ac:dyDescent="0.25">
      <c r="A1" s="75"/>
      <c r="B1" s="76"/>
      <c r="C1" s="75"/>
      <c r="D1" s="76"/>
      <c r="E1" s="75"/>
      <c r="F1" s="75"/>
      <c r="G1" s="76"/>
      <c r="H1" s="76"/>
      <c r="I1" s="76"/>
      <c r="J1" s="76"/>
      <c r="K1" s="75"/>
      <c r="L1" s="76"/>
      <c r="M1" s="76"/>
      <c r="O1" s="75"/>
      <c r="P1" s="75"/>
      <c r="Q1" s="77" t="s">
        <v>144</v>
      </c>
    </row>
    <row r="2" spans="1:17" ht="15" customHeight="1" x14ac:dyDescent="0.25">
      <c r="A2" s="75"/>
      <c r="B2" s="76"/>
      <c r="C2" s="75"/>
      <c r="D2" s="76"/>
      <c r="E2" s="75"/>
      <c r="F2" s="75"/>
      <c r="G2" s="76"/>
      <c r="H2" s="76"/>
      <c r="I2" s="76"/>
      <c r="J2" s="76"/>
      <c r="K2" s="75"/>
      <c r="L2" s="76"/>
      <c r="M2" s="76"/>
      <c r="O2" s="75"/>
      <c r="P2" s="75"/>
      <c r="Q2" s="77"/>
    </row>
    <row r="3" spans="1:17" ht="18.75" x14ac:dyDescent="0.25">
      <c r="A3" s="115" t="s">
        <v>112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</row>
    <row r="4" spans="1:17" x14ac:dyDescent="0.25">
      <c r="A4" s="41"/>
      <c r="B4" s="78"/>
      <c r="C4" s="41"/>
      <c r="D4" s="78"/>
      <c r="E4" s="41"/>
      <c r="F4" s="74"/>
      <c r="G4" s="79"/>
      <c r="H4" s="79"/>
      <c r="I4" s="78"/>
      <c r="J4" s="78"/>
      <c r="K4" s="41"/>
      <c r="L4" s="78"/>
      <c r="M4" s="78"/>
      <c r="N4" s="41"/>
      <c r="O4" s="41"/>
      <c r="P4" s="78"/>
      <c r="Q4" s="78"/>
    </row>
    <row r="5" spans="1:17" x14ac:dyDescent="0.25">
      <c r="A5" s="116" t="s">
        <v>113</v>
      </c>
      <c r="B5" s="117" t="s">
        <v>114</v>
      </c>
      <c r="C5" s="118"/>
      <c r="D5" s="119"/>
      <c r="E5" s="120" t="s">
        <v>115</v>
      </c>
      <c r="F5" s="121"/>
      <c r="G5" s="121"/>
      <c r="H5" s="121"/>
      <c r="I5" s="122"/>
      <c r="J5" s="123" t="s">
        <v>116</v>
      </c>
      <c r="K5" s="123"/>
      <c r="L5" s="123"/>
      <c r="M5" s="123"/>
      <c r="N5" s="123" t="s">
        <v>117</v>
      </c>
      <c r="O5" s="123"/>
      <c r="P5" s="123"/>
      <c r="Q5" s="123"/>
    </row>
    <row r="6" spans="1:17" ht="43.5" customHeight="1" x14ac:dyDescent="0.25">
      <c r="A6" s="116"/>
      <c r="B6" s="124" t="s">
        <v>24</v>
      </c>
      <c r="C6" s="126" t="s">
        <v>118</v>
      </c>
      <c r="D6" s="124" t="s">
        <v>119</v>
      </c>
      <c r="E6" s="128" t="s">
        <v>2</v>
      </c>
      <c r="F6" s="134" t="s">
        <v>118</v>
      </c>
      <c r="G6" s="135"/>
      <c r="H6" s="124" t="s">
        <v>119</v>
      </c>
      <c r="I6" s="124" t="s">
        <v>120</v>
      </c>
      <c r="J6" s="136" t="s">
        <v>2</v>
      </c>
      <c r="K6" s="134" t="s">
        <v>118</v>
      </c>
      <c r="L6" s="135"/>
      <c r="M6" s="124" t="s">
        <v>119</v>
      </c>
      <c r="N6" s="130" t="s">
        <v>2</v>
      </c>
      <c r="O6" s="132" t="s">
        <v>118</v>
      </c>
      <c r="P6" s="133"/>
      <c r="Q6" s="126" t="s">
        <v>119</v>
      </c>
    </row>
    <row r="7" spans="1:17" ht="38.25" x14ac:dyDescent="0.25">
      <c r="A7" s="116"/>
      <c r="B7" s="125"/>
      <c r="C7" s="127"/>
      <c r="D7" s="125"/>
      <c r="E7" s="129"/>
      <c r="F7" s="80" t="s">
        <v>121</v>
      </c>
      <c r="G7" s="81" t="s">
        <v>122</v>
      </c>
      <c r="H7" s="125"/>
      <c r="I7" s="125"/>
      <c r="J7" s="137"/>
      <c r="K7" s="80" t="s">
        <v>121</v>
      </c>
      <c r="L7" s="81" t="s">
        <v>122</v>
      </c>
      <c r="M7" s="125"/>
      <c r="N7" s="131"/>
      <c r="O7" s="82" t="s">
        <v>121</v>
      </c>
      <c r="P7" s="83" t="s">
        <v>122</v>
      </c>
      <c r="Q7" s="127"/>
    </row>
    <row r="8" spans="1:17" s="86" customFormat="1" ht="24" customHeight="1" x14ac:dyDescent="0.25">
      <c r="A8" s="84" t="s">
        <v>123</v>
      </c>
      <c r="B8" s="85" t="s">
        <v>124</v>
      </c>
      <c r="C8" s="84" t="s">
        <v>125</v>
      </c>
      <c r="D8" s="85" t="s">
        <v>126</v>
      </c>
      <c r="E8" s="85" t="s">
        <v>127</v>
      </c>
      <c r="F8" s="85" t="s">
        <v>128</v>
      </c>
      <c r="G8" s="85" t="s">
        <v>129</v>
      </c>
      <c r="H8" s="85" t="s">
        <v>130</v>
      </c>
      <c r="I8" s="85" t="s">
        <v>131</v>
      </c>
      <c r="J8" s="84" t="s">
        <v>132</v>
      </c>
      <c r="K8" s="85" t="s">
        <v>133</v>
      </c>
      <c r="L8" s="85" t="s">
        <v>134</v>
      </c>
      <c r="M8" s="85" t="s">
        <v>135</v>
      </c>
      <c r="N8" s="84" t="s">
        <v>136</v>
      </c>
      <c r="O8" s="84" t="s">
        <v>137</v>
      </c>
      <c r="P8" s="84" t="s">
        <v>138</v>
      </c>
      <c r="Q8" s="84" t="s">
        <v>139</v>
      </c>
    </row>
    <row r="9" spans="1:17" ht="21" customHeight="1" x14ac:dyDescent="0.25">
      <c r="A9" s="87" t="s">
        <v>140</v>
      </c>
      <c r="B9" s="88">
        <f>B11+B30</f>
        <v>298888888</v>
      </c>
      <c r="C9" s="88">
        <f>C11+C30</f>
        <v>277410439.5999999</v>
      </c>
      <c r="D9" s="88">
        <f>SUM(D12:D30)</f>
        <v>100.01000000000002</v>
      </c>
      <c r="E9" s="88">
        <f>E11+E30</f>
        <v>309886639.5</v>
      </c>
      <c r="F9" s="88">
        <f>F11+F30</f>
        <v>288409562.39999998</v>
      </c>
      <c r="G9" s="88">
        <f>F9/C9*100</f>
        <v>103.96492749727075</v>
      </c>
      <c r="H9" s="88">
        <f>SUM(H12:H30)</f>
        <v>99.98</v>
      </c>
      <c r="I9" s="88">
        <f>E9/B9*100</f>
        <v>103.67954512246705</v>
      </c>
      <c r="J9" s="88">
        <f>J11+J30</f>
        <v>300146102.80000007</v>
      </c>
      <c r="K9" s="88">
        <f>K11+K30</f>
        <v>278224823.5999999</v>
      </c>
      <c r="L9" s="88">
        <f>K9/F9*100</f>
        <v>96.468654258462252</v>
      </c>
      <c r="M9" s="88">
        <f>SUM(M12:M30)</f>
        <v>99.999999999999957</v>
      </c>
      <c r="N9" s="88">
        <f>N11+N30</f>
        <v>276937325.39999998</v>
      </c>
      <c r="O9" s="88">
        <f>O11+O30</f>
        <v>276937325.39999998</v>
      </c>
      <c r="P9" s="88">
        <f>O9/K9*100</f>
        <v>99.537245389055968</v>
      </c>
      <c r="Q9" s="88">
        <f>SUM(Q12:Q30)</f>
        <v>99.990000000000009</v>
      </c>
    </row>
    <row r="10" spans="1:17" s="70" customFormat="1" x14ac:dyDescent="0.25">
      <c r="A10" s="89" t="s">
        <v>141</v>
      </c>
      <c r="B10" s="90"/>
      <c r="C10" s="90"/>
      <c r="D10" s="88"/>
      <c r="E10" s="88"/>
      <c r="F10" s="88"/>
      <c r="G10" s="88"/>
      <c r="H10" s="88"/>
      <c r="I10" s="88"/>
      <c r="J10" s="88"/>
      <c r="K10" s="88"/>
      <c r="L10" s="91"/>
      <c r="M10" s="88"/>
      <c r="N10" s="88"/>
      <c r="O10" s="88"/>
      <c r="P10" s="91"/>
      <c r="Q10" s="88"/>
    </row>
    <row r="11" spans="1:17" ht="25.5" x14ac:dyDescent="0.25">
      <c r="A11" s="92" t="s">
        <v>142</v>
      </c>
      <c r="B11" s="88">
        <f>SUM(B12:B29)</f>
        <v>271548668.69999999</v>
      </c>
      <c r="C11" s="88">
        <f>SUM(C12:C29)</f>
        <v>251369252.49999991</v>
      </c>
      <c r="D11" s="88">
        <f>B11/$B$9*100-0.01</f>
        <v>90.842714705138178</v>
      </c>
      <c r="E11" s="88">
        <f>SUM(E12:E29)</f>
        <v>281802347.5</v>
      </c>
      <c r="F11" s="88">
        <f>SUM(F12:F29)</f>
        <v>261112029.90000001</v>
      </c>
      <c r="G11" s="88">
        <f>F11/C11*100</f>
        <v>103.87588271162961</v>
      </c>
      <c r="H11" s="88">
        <f>E11/$E$9*100</f>
        <v>90.937236905303891</v>
      </c>
      <c r="I11" s="88">
        <f>E11/B11*100</f>
        <v>103.77600039399495</v>
      </c>
      <c r="J11" s="88">
        <f>SUM(J12:J29)</f>
        <v>267465776.60000008</v>
      </c>
      <c r="K11" s="88">
        <f>SUM(K12:K29)</f>
        <v>246356468.59999993</v>
      </c>
      <c r="L11" s="88">
        <f>K11/F11*100</f>
        <v>94.348953854921533</v>
      </c>
      <c r="M11" s="88">
        <f>J11/$J$9*100</f>
        <v>89.11186055886381</v>
      </c>
      <c r="N11" s="88">
        <f>SUM(N12:N29)</f>
        <v>230008784.29999995</v>
      </c>
      <c r="O11" s="88">
        <f>SUM(O12:O29)</f>
        <v>230008784.29999995</v>
      </c>
      <c r="P11" s="88">
        <f>O11/K11*100</f>
        <v>93.364215523586225</v>
      </c>
      <c r="Q11" s="88">
        <f>N11/$N$9*100</f>
        <v>83.054454276895385</v>
      </c>
    </row>
    <row r="12" spans="1:17" x14ac:dyDescent="0.25">
      <c r="A12" s="93" t="s">
        <v>4</v>
      </c>
      <c r="B12" s="94">
        <v>37945204.5</v>
      </c>
      <c r="C12" s="94">
        <v>35405006.399999999</v>
      </c>
      <c r="D12" s="95">
        <f>B12/$B$9*100</f>
        <v>12.695421617681552</v>
      </c>
      <c r="E12" s="94">
        <v>38986146.700000003</v>
      </c>
      <c r="F12" s="94">
        <v>37566155.899999999</v>
      </c>
      <c r="G12" s="91">
        <f>F12/C12*100</f>
        <v>106.10407882880655</v>
      </c>
      <c r="H12" s="95">
        <f>E12/$E$9*100</f>
        <v>12.580776881153666</v>
      </c>
      <c r="I12" s="94">
        <f>E12/B12*100</f>
        <v>102.74327734878857</v>
      </c>
      <c r="J12" s="94">
        <v>37299408</v>
      </c>
      <c r="K12" s="94">
        <v>35746985.399999999</v>
      </c>
      <c r="L12" s="91">
        <f>K12/F12*100</f>
        <v>95.157421736622254</v>
      </c>
      <c r="M12" s="95">
        <f t="shared" ref="M12:M30" si="0">J12/$J$9*100</f>
        <v>12.427083894157425</v>
      </c>
      <c r="N12" s="94">
        <v>33486846.699999999</v>
      </c>
      <c r="O12" s="94">
        <v>33486846.699999999</v>
      </c>
      <c r="P12" s="91">
        <f>O12/K12*100</f>
        <v>93.677400556411669</v>
      </c>
      <c r="Q12" s="95">
        <f>N12/$N$9*100</f>
        <v>12.091850259488352</v>
      </c>
    </row>
    <row r="13" spans="1:17" x14ac:dyDescent="0.25">
      <c r="A13" s="93" t="s">
        <v>5</v>
      </c>
      <c r="B13" s="94">
        <v>61939720.299999997</v>
      </c>
      <c r="C13" s="94">
        <v>59067256.200000003</v>
      </c>
      <c r="D13" s="95">
        <f t="shared" ref="D13:D29" si="1">B13/$B$9*100</f>
        <v>20.723326556054502</v>
      </c>
      <c r="E13" s="94">
        <v>67743374.900000006</v>
      </c>
      <c r="F13" s="94">
        <v>65145869.5</v>
      </c>
      <c r="G13" s="91">
        <f t="shared" ref="G13:G30" si="2">F13/C13*100</f>
        <v>110.29100332579861</v>
      </c>
      <c r="H13" s="95">
        <f>E13/$E$9*100-0.02</f>
        <v>21.840695578648852</v>
      </c>
      <c r="I13" s="94">
        <f t="shared" ref="I13:I30" si="3">E13/B13*100</f>
        <v>109.36984308597211</v>
      </c>
      <c r="J13" s="94">
        <v>65005553.200000003</v>
      </c>
      <c r="K13" s="94">
        <v>62443011.700000003</v>
      </c>
      <c r="L13" s="91">
        <f t="shared" ref="L13:L30" si="4">K13/F13*100</f>
        <v>95.851068040468789</v>
      </c>
      <c r="M13" s="95">
        <f t="shared" si="0"/>
        <v>21.657970099753694</v>
      </c>
      <c r="N13" s="94">
        <v>60846363.799999997</v>
      </c>
      <c r="O13" s="94">
        <v>60846363.799999997</v>
      </c>
      <c r="P13" s="91">
        <f t="shared" ref="P13:P30" si="5">O13/K13*100</f>
        <v>97.443031883742393</v>
      </c>
      <c r="Q13" s="95">
        <f>N13/$N$9*100</f>
        <v>21.971167560066281</v>
      </c>
    </row>
    <row r="14" spans="1:17" ht="25.5" x14ac:dyDescent="0.25">
      <c r="A14" s="93" t="s">
        <v>6</v>
      </c>
      <c r="B14" s="94">
        <v>52651040.600000001</v>
      </c>
      <c r="C14" s="94">
        <v>49163458.100000001</v>
      </c>
      <c r="D14" s="95">
        <f t="shared" si="1"/>
        <v>17.615589844209932</v>
      </c>
      <c r="E14" s="94">
        <v>57382930.100000001</v>
      </c>
      <c r="F14" s="94">
        <v>53307846.899999999</v>
      </c>
      <c r="G14" s="91">
        <f t="shared" si="2"/>
        <v>108.42981547711754</v>
      </c>
      <c r="H14" s="95">
        <f t="shared" ref="H14:H30" si="6">E14/$E$9*100</f>
        <v>18.517394035634119</v>
      </c>
      <c r="I14" s="94">
        <f t="shared" si="3"/>
        <v>108.98726681576736</v>
      </c>
      <c r="J14" s="94">
        <v>58463875.100000001</v>
      </c>
      <c r="K14" s="94">
        <v>54289010.5</v>
      </c>
      <c r="L14" s="91">
        <f t="shared" si="4"/>
        <v>101.84056130017886</v>
      </c>
      <c r="M14" s="95">
        <f t="shared" si="0"/>
        <v>19.478472168921325</v>
      </c>
      <c r="N14" s="94">
        <v>53333363</v>
      </c>
      <c r="O14" s="94">
        <v>53333363</v>
      </c>
      <c r="P14" s="91">
        <f t="shared" si="5"/>
        <v>98.239703595260778</v>
      </c>
      <c r="Q14" s="95">
        <f>N14/$N$9*100-0.01</f>
        <v>19.248279079198475</v>
      </c>
    </row>
    <row r="15" spans="1:17" ht="25.5" x14ac:dyDescent="0.25">
      <c r="A15" s="93" t="s">
        <v>7</v>
      </c>
      <c r="B15" s="94">
        <v>4739849</v>
      </c>
      <c r="C15" s="94">
        <v>4658918.7</v>
      </c>
      <c r="D15" s="95">
        <f t="shared" si="1"/>
        <v>1.5858230902180612</v>
      </c>
      <c r="E15" s="94">
        <v>3635847.4</v>
      </c>
      <c r="F15" s="94">
        <v>3356432.2</v>
      </c>
      <c r="G15" s="91">
        <f t="shared" si="2"/>
        <v>72.04315885572332</v>
      </c>
      <c r="H15" s="95">
        <f t="shared" si="6"/>
        <v>1.1732830450084635</v>
      </c>
      <c r="I15" s="94">
        <f t="shared" si="3"/>
        <v>76.708085004395713</v>
      </c>
      <c r="J15" s="94">
        <v>2093334.4</v>
      </c>
      <c r="K15" s="94">
        <v>2011618.7</v>
      </c>
      <c r="L15" s="91">
        <f t="shared" si="4"/>
        <v>59.933243996407846</v>
      </c>
      <c r="M15" s="95">
        <f t="shared" si="0"/>
        <v>0.69743847428692962</v>
      </c>
      <c r="N15" s="94">
        <v>1998674.1</v>
      </c>
      <c r="O15" s="94">
        <v>1998674.1</v>
      </c>
      <c r="P15" s="91">
        <f t="shared" si="5"/>
        <v>99.356508268689296</v>
      </c>
      <c r="Q15" s="95">
        <f t="shared" ref="Q15:Q30" si="7">N15/$N$9*100</f>
        <v>0.7217062911664851</v>
      </c>
    </row>
    <row r="16" spans="1:17" x14ac:dyDescent="0.25">
      <c r="A16" s="93" t="s">
        <v>8</v>
      </c>
      <c r="B16" s="94">
        <v>6938893.5</v>
      </c>
      <c r="C16" s="94">
        <v>6477619.2999999998</v>
      </c>
      <c r="D16" s="95">
        <f t="shared" si="1"/>
        <v>2.3215628879451682</v>
      </c>
      <c r="E16" s="94">
        <v>8893725</v>
      </c>
      <c r="F16" s="94">
        <v>7753949.7999999998</v>
      </c>
      <c r="G16" s="91">
        <f t="shared" si="2"/>
        <v>119.70369731361026</v>
      </c>
      <c r="H16" s="95">
        <f t="shared" si="6"/>
        <v>2.8699930446662578</v>
      </c>
      <c r="I16" s="94">
        <f t="shared" si="3"/>
        <v>128.17209256778477</v>
      </c>
      <c r="J16" s="94">
        <v>7236387.0999999996</v>
      </c>
      <c r="K16" s="94">
        <v>6541948.7000000002</v>
      </c>
      <c r="L16" s="91">
        <f t="shared" si="4"/>
        <v>84.369242369869355</v>
      </c>
      <c r="M16" s="95">
        <f t="shared" si="0"/>
        <v>2.4109548758065693</v>
      </c>
      <c r="N16" s="94">
        <v>5710551.7000000002</v>
      </c>
      <c r="O16" s="94">
        <v>5710551.7000000002</v>
      </c>
      <c r="P16" s="91">
        <f t="shared" si="5"/>
        <v>87.291294412015191</v>
      </c>
      <c r="Q16" s="95">
        <f t="shared" si="7"/>
        <v>2.0620375717689372</v>
      </c>
    </row>
    <row r="17" spans="1:18" ht="38.25" x14ac:dyDescent="0.25">
      <c r="A17" s="93" t="s">
        <v>9</v>
      </c>
      <c r="B17" s="94">
        <v>10030300.6</v>
      </c>
      <c r="C17" s="94">
        <v>9343777.1999999993</v>
      </c>
      <c r="D17" s="95">
        <f t="shared" si="1"/>
        <v>3.3558626642553531</v>
      </c>
      <c r="E17" s="94">
        <v>7727911.2999999998</v>
      </c>
      <c r="F17" s="94">
        <v>7360636.2999999998</v>
      </c>
      <c r="G17" s="91">
        <f t="shared" si="2"/>
        <v>78.775811349611374</v>
      </c>
      <c r="H17" s="95">
        <f t="shared" si="6"/>
        <v>2.4937865383512281</v>
      </c>
      <c r="I17" s="94">
        <f t="shared" si="3"/>
        <v>77.045660027377451</v>
      </c>
      <c r="J17" s="94">
        <v>10957400.9</v>
      </c>
      <c r="K17" s="94">
        <v>10631962.1</v>
      </c>
      <c r="L17" s="91">
        <f t="shared" si="4"/>
        <v>144.4435191017385</v>
      </c>
      <c r="M17" s="95">
        <f t="shared" si="0"/>
        <v>3.6506890470276656</v>
      </c>
      <c r="N17" s="94">
        <v>5228849.3</v>
      </c>
      <c r="O17" s="94">
        <v>5228849.3</v>
      </c>
      <c r="P17" s="91">
        <f t="shared" si="5"/>
        <v>49.18047347064941</v>
      </c>
      <c r="Q17" s="95">
        <f t="shared" si="7"/>
        <v>1.8880984325415893</v>
      </c>
    </row>
    <row r="18" spans="1:18" ht="38.25" x14ac:dyDescent="0.25">
      <c r="A18" s="93" t="s">
        <v>10</v>
      </c>
      <c r="B18" s="94">
        <v>17776587.800000001</v>
      </c>
      <c r="C18" s="94">
        <v>16246679.699999999</v>
      </c>
      <c r="D18" s="95">
        <f t="shared" si="1"/>
        <v>5.9475572741934792</v>
      </c>
      <c r="E18" s="94">
        <v>17110939.100000001</v>
      </c>
      <c r="F18" s="94">
        <v>16341721</v>
      </c>
      <c r="G18" s="91">
        <f t="shared" si="2"/>
        <v>100.58498906702764</v>
      </c>
      <c r="H18" s="95">
        <f t="shared" si="6"/>
        <v>5.5216769356718274</v>
      </c>
      <c r="I18" s="94">
        <f t="shared" si="3"/>
        <v>96.255475418066467</v>
      </c>
      <c r="J18" s="94">
        <v>16634119.199999999</v>
      </c>
      <c r="K18" s="94">
        <v>15250175.9</v>
      </c>
      <c r="L18" s="91">
        <f t="shared" si="4"/>
        <v>93.320500943566472</v>
      </c>
      <c r="M18" s="95">
        <f t="shared" si="0"/>
        <v>5.5420073906753373</v>
      </c>
      <c r="N18" s="94">
        <v>13213212.6</v>
      </c>
      <c r="O18" s="94">
        <v>13213212.6</v>
      </c>
      <c r="P18" s="91">
        <f t="shared" si="5"/>
        <v>86.643017671684689</v>
      </c>
      <c r="Q18" s="95">
        <f t="shared" si="7"/>
        <v>4.7711923919663883</v>
      </c>
    </row>
    <row r="19" spans="1:18" x14ac:dyDescent="0.25">
      <c r="A19" s="93" t="s">
        <v>11</v>
      </c>
      <c r="B19" s="94">
        <v>5991425</v>
      </c>
      <c r="C19" s="94">
        <v>5991425</v>
      </c>
      <c r="D19" s="95">
        <f t="shared" si="1"/>
        <v>2.004565991091646</v>
      </c>
      <c r="E19" s="94">
        <v>6261446.5</v>
      </c>
      <c r="F19" s="94">
        <v>6261446.5</v>
      </c>
      <c r="G19" s="91">
        <f t="shared" si="2"/>
        <v>104.5067993006672</v>
      </c>
      <c r="H19" s="95">
        <f t="shared" si="6"/>
        <v>2.0205603281583233</v>
      </c>
      <c r="I19" s="94">
        <f t="shared" si="3"/>
        <v>104.5067993006672</v>
      </c>
      <c r="J19" s="94">
        <v>5650248.7999999998</v>
      </c>
      <c r="K19" s="94">
        <v>5650248.7999999998</v>
      </c>
      <c r="L19" s="91">
        <f t="shared" si="4"/>
        <v>90.238714009614228</v>
      </c>
      <c r="M19" s="95">
        <f t="shared" si="0"/>
        <v>1.8824994718538781</v>
      </c>
      <c r="N19" s="94">
        <v>5650248.7999999998</v>
      </c>
      <c r="O19" s="94">
        <v>5650248.7999999998</v>
      </c>
      <c r="P19" s="91">
        <f t="shared" si="5"/>
        <v>100</v>
      </c>
      <c r="Q19" s="95">
        <f t="shared" si="7"/>
        <v>2.0402626449283967</v>
      </c>
    </row>
    <row r="20" spans="1:18" x14ac:dyDescent="0.25">
      <c r="A20" s="93" t="s">
        <v>12</v>
      </c>
      <c r="B20" s="94">
        <v>3676790.3</v>
      </c>
      <c r="C20" s="94">
        <v>2798010.7</v>
      </c>
      <c r="D20" s="95">
        <f t="shared" si="1"/>
        <v>1.2301528921342837</v>
      </c>
      <c r="E20" s="94">
        <v>3994056</v>
      </c>
      <c r="F20" s="94">
        <v>2994261.4</v>
      </c>
      <c r="G20" s="91">
        <f t="shared" si="2"/>
        <v>107.0139367229725</v>
      </c>
      <c r="H20" s="95">
        <f t="shared" si="6"/>
        <v>1.2888764763929101</v>
      </c>
      <c r="I20" s="94">
        <f t="shared" si="3"/>
        <v>108.62887665907952</v>
      </c>
      <c r="J20" s="94">
        <v>3384505.8</v>
      </c>
      <c r="K20" s="94">
        <v>2410268.7000000002</v>
      </c>
      <c r="L20" s="91">
        <f t="shared" si="4"/>
        <v>80.496268629051571</v>
      </c>
      <c r="M20" s="95">
        <f t="shared" si="0"/>
        <v>1.1276194388088516</v>
      </c>
      <c r="N20" s="94">
        <v>2264664.1</v>
      </c>
      <c r="O20" s="94">
        <v>2264664.1</v>
      </c>
      <c r="P20" s="91">
        <f t="shared" si="5"/>
        <v>93.958988887836455</v>
      </c>
      <c r="Q20" s="95">
        <f t="shared" si="7"/>
        <v>0.81775329372051497</v>
      </c>
    </row>
    <row r="21" spans="1:18" x14ac:dyDescent="0.25">
      <c r="A21" s="93" t="s">
        <v>13</v>
      </c>
      <c r="B21" s="94">
        <v>5964642.5</v>
      </c>
      <c r="C21" s="94">
        <v>5962451.2999999998</v>
      </c>
      <c r="D21" s="95">
        <f t="shared" si="1"/>
        <v>1.9956053033326551</v>
      </c>
      <c r="E21" s="94">
        <v>6557843.0999999996</v>
      </c>
      <c r="F21" s="94">
        <v>6555574.4000000004</v>
      </c>
      <c r="G21" s="91">
        <f t="shared" si="2"/>
        <v>109.9476384821793</v>
      </c>
      <c r="H21" s="95">
        <f t="shared" si="6"/>
        <v>2.1162071106327898</v>
      </c>
      <c r="I21" s="94">
        <f t="shared" si="3"/>
        <v>109.94528339292758</v>
      </c>
      <c r="J21" s="94">
        <v>5754739.4000000004</v>
      </c>
      <c r="K21" s="94">
        <v>5752470.7000000002</v>
      </c>
      <c r="L21" s="91">
        <f t="shared" si="4"/>
        <v>87.749300808789528</v>
      </c>
      <c r="M21" s="95">
        <f t="shared" si="0"/>
        <v>1.9173127174783355</v>
      </c>
      <c r="N21" s="94">
        <v>5753370.7000000002</v>
      </c>
      <c r="O21" s="94">
        <v>5753370.7000000002</v>
      </c>
      <c r="P21" s="91">
        <f t="shared" si="5"/>
        <v>100.01564545126671</v>
      </c>
      <c r="Q21" s="95">
        <f t="shared" si="7"/>
        <v>2.0774991928913895</v>
      </c>
    </row>
    <row r="22" spans="1:18" ht="25.5" x14ac:dyDescent="0.25">
      <c r="A22" s="93" t="s">
        <v>14</v>
      </c>
      <c r="B22" s="94">
        <v>3049808.2</v>
      </c>
      <c r="C22" s="94">
        <v>2990988.2</v>
      </c>
      <c r="D22" s="95">
        <f t="shared" si="1"/>
        <v>1.0203819286851508</v>
      </c>
      <c r="E22" s="94">
        <v>2896690.8</v>
      </c>
      <c r="F22" s="94">
        <v>2878745</v>
      </c>
      <c r="G22" s="91">
        <f t="shared" si="2"/>
        <v>96.247287100631155</v>
      </c>
      <c r="H22" s="95">
        <f t="shared" si="6"/>
        <v>0.9347582085738807</v>
      </c>
      <c r="I22" s="94">
        <f t="shared" si="3"/>
        <v>94.979441658003267</v>
      </c>
      <c r="J22" s="94">
        <v>2520719.1</v>
      </c>
      <c r="K22" s="94">
        <v>2503293.7000000002</v>
      </c>
      <c r="L22" s="91">
        <f t="shared" si="4"/>
        <v>86.957813213744188</v>
      </c>
      <c r="M22" s="95">
        <f t="shared" si="0"/>
        <v>0.83983069461330329</v>
      </c>
      <c r="N22" s="94">
        <v>2482023.9</v>
      </c>
      <c r="O22" s="94">
        <v>2482023.9</v>
      </c>
      <c r="P22" s="91">
        <f t="shared" si="5"/>
        <v>99.150327426621971</v>
      </c>
      <c r="Q22" s="95">
        <f t="shared" si="7"/>
        <v>0.89624029423084772</v>
      </c>
    </row>
    <row r="23" spans="1:18" x14ac:dyDescent="0.25">
      <c r="A23" s="96" t="s">
        <v>15</v>
      </c>
      <c r="B23" s="94">
        <v>36074027.299999997</v>
      </c>
      <c r="C23" s="94">
        <v>30344566.600000001</v>
      </c>
      <c r="D23" s="95">
        <f t="shared" si="1"/>
        <v>12.06937719946283</v>
      </c>
      <c r="E23" s="94">
        <v>37085010.5</v>
      </c>
      <c r="F23" s="94">
        <v>29370623</v>
      </c>
      <c r="G23" s="91">
        <f t="shared" si="2"/>
        <v>96.790385531490827</v>
      </c>
      <c r="H23" s="95">
        <f t="shared" si="6"/>
        <v>11.967282797295299</v>
      </c>
      <c r="I23" s="94">
        <f t="shared" si="3"/>
        <v>102.80252379805678</v>
      </c>
      <c r="J23" s="94">
        <v>31769380.399999999</v>
      </c>
      <c r="K23" s="94">
        <v>23607054.5</v>
      </c>
      <c r="L23" s="91">
        <f t="shared" si="4"/>
        <v>80.376417279265738</v>
      </c>
      <c r="M23" s="95">
        <f t="shared" si="0"/>
        <v>10.58463864885471</v>
      </c>
      <c r="N23" s="94">
        <v>20961799.199999999</v>
      </c>
      <c r="O23" s="94">
        <v>20961799.199999999</v>
      </c>
      <c r="P23" s="91">
        <f t="shared" si="5"/>
        <v>88.794640602028522</v>
      </c>
      <c r="Q23" s="95">
        <f t="shared" si="7"/>
        <v>7.5691491458305258</v>
      </c>
    </row>
    <row r="24" spans="1:18" x14ac:dyDescent="0.25">
      <c r="A24" s="96" t="s">
        <v>16</v>
      </c>
      <c r="B24" s="94">
        <v>6948237.2999999998</v>
      </c>
      <c r="C24" s="94">
        <v>6130274.5999999996</v>
      </c>
      <c r="D24" s="95">
        <f t="shared" si="1"/>
        <v>2.3246890663931272</v>
      </c>
      <c r="E24" s="94">
        <v>6893485.5</v>
      </c>
      <c r="F24" s="94">
        <v>6294171.0999999996</v>
      </c>
      <c r="G24" s="91">
        <f t="shared" si="2"/>
        <v>102.67355886472036</v>
      </c>
      <c r="H24" s="95">
        <f t="shared" si="6"/>
        <v>2.2245184597576042</v>
      </c>
      <c r="I24" s="94">
        <f t="shared" si="3"/>
        <v>99.21200446046943</v>
      </c>
      <c r="J24" s="94">
        <v>6871576.7999999998</v>
      </c>
      <c r="K24" s="94">
        <v>6285483.5999999996</v>
      </c>
      <c r="L24" s="91">
        <f t="shared" si="4"/>
        <v>99.861975471241962</v>
      </c>
      <c r="M24" s="95">
        <f t="shared" si="0"/>
        <v>2.2894106356526041</v>
      </c>
      <c r="N24" s="94">
        <v>6364342.5999999996</v>
      </c>
      <c r="O24" s="94">
        <v>6364342.5999999996</v>
      </c>
      <c r="P24" s="91">
        <f t="shared" si="5"/>
        <v>101.25462104459233</v>
      </c>
      <c r="Q24" s="95">
        <f t="shared" si="7"/>
        <v>2.2981165831682437</v>
      </c>
    </row>
    <row r="25" spans="1:18" ht="25.5" x14ac:dyDescent="0.25">
      <c r="A25" s="96" t="s">
        <v>17</v>
      </c>
      <c r="B25" s="94">
        <v>10075935.199999999</v>
      </c>
      <c r="C25" s="94">
        <v>10075935.199999999</v>
      </c>
      <c r="D25" s="95">
        <f t="shared" si="1"/>
        <v>3.371130746085147</v>
      </c>
      <c r="E25" s="94">
        <v>9910175.1999999993</v>
      </c>
      <c r="F25" s="94">
        <v>9910175.1999999993</v>
      </c>
      <c r="G25" s="91">
        <f t="shared" si="2"/>
        <v>98.354892159290586</v>
      </c>
      <c r="H25" s="95">
        <f t="shared" si="6"/>
        <v>3.1980001512778995</v>
      </c>
      <c r="I25" s="94">
        <f t="shared" si="3"/>
        <v>98.354892159290586</v>
      </c>
      <c r="J25" s="94">
        <v>9377827.0999999996</v>
      </c>
      <c r="K25" s="94">
        <v>9377827.0999999996</v>
      </c>
      <c r="L25" s="91">
        <f t="shared" si="4"/>
        <v>94.628267520436978</v>
      </c>
      <c r="M25" s="95">
        <f t="shared" si="0"/>
        <v>3.1244207446027841</v>
      </c>
      <c r="N25" s="94">
        <v>9428758.1999999993</v>
      </c>
      <c r="O25" s="94">
        <v>9428758.1999999993</v>
      </c>
      <c r="P25" s="91">
        <f t="shared" si="5"/>
        <v>100.54310129048977</v>
      </c>
      <c r="Q25" s="95">
        <f t="shared" si="7"/>
        <v>3.4046541708963876</v>
      </c>
    </row>
    <row r="26" spans="1:18" ht="25.5" x14ac:dyDescent="0.25">
      <c r="A26" s="96" t="s">
        <v>18</v>
      </c>
      <c r="B26" s="94">
        <v>3330866.8</v>
      </c>
      <c r="C26" s="94">
        <v>3326307.4</v>
      </c>
      <c r="D26" s="95">
        <f t="shared" si="1"/>
        <v>1.1144164048012384</v>
      </c>
      <c r="E26" s="94">
        <v>3328223.3</v>
      </c>
      <c r="F26" s="94">
        <v>3328223.3</v>
      </c>
      <c r="G26" s="91">
        <f t="shared" si="2"/>
        <v>100.0575984047656</v>
      </c>
      <c r="H26" s="95">
        <f t="shared" si="6"/>
        <v>1.074013163449081</v>
      </c>
      <c r="I26" s="94">
        <f t="shared" si="3"/>
        <v>99.920636274017326</v>
      </c>
      <c r="J26" s="94">
        <v>1917807.8</v>
      </c>
      <c r="K26" s="94">
        <v>1917807.8</v>
      </c>
      <c r="L26" s="91">
        <f t="shared" si="4"/>
        <v>57.622569975998907</v>
      </c>
      <c r="M26" s="95">
        <f t="shared" si="0"/>
        <v>0.63895808811414612</v>
      </c>
      <c r="N26" s="94">
        <v>1678218.4</v>
      </c>
      <c r="O26" s="94">
        <v>1678218.4</v>
      </c>
      <c r="P26" s="91">
        <f t="shared" si="5"/>
        <v>87.50712141227082</v>
      </c>
      <c r="Q26" s="95">
        <f t="shared" si="7"/>
        <v>0.60599213109898842</v>
      </c>
    </row>
    <row r="27" spans="1:18" x14ac:dyDescent="0.25">
      <c r="A27" s="93" t="s">
        <v>19</v>
      </c>
      <c r="B27" s="94">
        <v>1385394.9</v>
      </c>
      <c r="C27" s="94">
        <v>982763</v>
      </c>
      <c r="D27" s="95">
        <f t="shared" si="1"/>
        <v>0.46351502368331599</v>
      </c>
      <c r="E27" s="94">
        <v>1159839.2</v>
      </c>
      <c r="F27" s="94">
        <v>846074</v>
      </c>
      <c r="G27" s="91">
        <f t="shared" si="2"/>
        <v>86.09135671570867</v>
      </c>
      <c r="H27" s="95">
        <f t="shared" si="6"/>
        <v>0.37427854323483989</v>
      </c>
      <c r="I27" s="94">
        <f t="shared" si="3"/>
        <v>83.719032024731717</v>
      </c>
      <c r="J27" s="94">
        <v>1104877.3</v>
      </c>
      <c r="K27" s="94">
        <v>791009.9</v>
      </c>
      <c r="L27" s="91">
        <f t="shared" si="4"/>
        <v>93.491810409018598</v>
      </c>
      <c r="M27" s="95">
        <f t="shared" si="0"/>
        <v>0.36811315878928008</v>
      </c>
      <c r="N27" s="94">
        <v>778081.8</v>
      </c>
      <c r="O27" s="94">
        <v>778081.8</v>
      </c>
      <c r="P27" s="91">
        <f t="shared" si="5"/>
        <v>98.36562096125472</v>
      </c>
      <c r="Q27" s="95">
        <f t="shared" si="7"/>
        <v>0.28095952716960854</v>
      </c>
    </row>
    <row r="28" spans="1:18" ht="25.5" x14ac:dyDescent="0.25">
      <c r="A28" s="96" t="s">
        <v>20</v>
      </c>
      <c r="B28" s="94">
        <v>930667</v>
      </c>
      <c r="C28" s="94">
        <v>755187.19999999995</v>
      </c>
      <c r="D28" s="95">
        <f t="shared" si="1"/>
        <v>0.3113755771342025</v>
      </c>
      <c r="E28" s="94">
        <v>568365.5</v>
      </c>
      <c r="F28" s="94">
        <v>392885.7</v>
      </c>
      <c r="G28" s="91">
        <f t="shared" si="2"/>
        <v>52.024941630366619</v>
      </c>
      <c r="H28" s="95">
        <f t="shared" si="6"/>
        <v>0.18341077915364595</v>
      </c>
      <c r="I28" s="94">
        <f t="shared" si="3"/>
        <v>61.070769673793102</v>
      </c>
      <c r="J28" s="94">
        <v>556232.4</v>
      </c>
      <c r="K28" s="94">
        <v>380752.6</v>
      </c>
      <c r="L28" s="91">
        <f t="shared" si="4"/>
        <v>96.911799029590526</v>
      </c>
      <c r="M28" s="95">
        <f t="shared" si="0"/>
        <v>0.18532054716387272</v>
      </c>
      <c r="N28" s="94">
        <v>242875.7</v>
      </c>
      <c r="O28" s="94">
        <v>242875.7</v>
      </c>
      <c r="P28" s="91">
        <f t="shared" si="5"/>
        <v>63.788323441520824</v>
      </c>
      <c r="Q28" s="95">
        <f t="shared" si="7"/>
        <v>8.7700601444459542E-2</v>
      </c>
    </row>
    <row r="29" spans="1:18" ht="25.5" x14ac:dyDescent="0.25">
      <c r="A29" s="96" t="s">
        <v>21</v>
      </c>
      <c r="B29" s="94">
        <v>2099277.9</v>
      </c>
      <c r="C29" s="94">
        <v>1648627.7</v>
      </c>
      <c r="D29" s="95">
        <f t="shared" si="1"/>
        <v>0.70236063777653723</v>
      </c>
      <c r="E29" s="94">
        <v>1666337.4</v>
      </c>
      <c r="F29" s="94">
        <v>1447238.7</v>
      </c>
      <c r="G29" s="91">
        <f t="shared" si="2"/>
        <v>87.78444642171182</v>
      </c>
      <c r="H29" s="95">
        <f t="shared" si="6"/>
        <v>0.53772482824320011</v>
      </c>
      <c r="I29" s="94">
        <f t="shared" si="3"/>
        <v>79.376694243291951</v>
      </c>
      <c r="J29" s="94">
        <v>867783.8</v>
      </c>
      <c r="K29" s="94">
        <v>765538.2</v>
      </c>
      <c r="L29" s="91">
        <f t="shared" si="4"/>
        <v>52.896471052080074</v>
      </c>
      <c r="M29" s="95">
        <f t="shared" si="0"/>
        <v>0.28912046230306737</v>
      </c>
      <c r="N29" s="94">
        <v>586539.69999999995</v>
      </c>
      <c r="O29" s="94">
        <v>586539.69999999995</v>
      </c>
      <c r="P29" s="91">
        <f t="shared" si="5"/>
        <v>76.617953225586916</v>
      </c>
      <c r="Q29" s="95">
        <f t="shared" si="7"/>
        <v>0.21179510531952297</v>
      </c>
    </row>
    <row r="30" spans="1:18" s="31" customFormat="1" x14ac:dyDescent="0.25">
      <c r="A30" s="97" t="s">
        <v>143</v>
      </c>
      <c r="B30" s="98">
        <v>27340219.300000001</v>
      </c>
      <c r="C30" s="98">
        <v>26041187.100000001</v>
      </c>
      <c r="D30" s="88">
        <f>B30/$B$9*100+0.01</f>
        <v>9.1572852948618149</v>
      </c>
      <c r="E30" s="98">
        <v>28084292</v>
      </c>
      <c r="F30" s="98">
        <v>27297532.5</v>
      </c>
      <c r="G30" s="99">
        <f t="shared" si="2"/>
        <v>104.82445518007894</v>
      </c>
      <c r="H30" s="88">
        <f t="shared" si="6"/>
        <v>9.062763094696118</v>
      </c>
      <c r="I30" s="98">
        <f t="shared" si="3"/>
        <v>102.7215315716213</v>
      </c>
      <c r="J30" s="98">
        <v>32680326.199999999</v>
      </c>
      <c r="K30" s="98">
        <v>31868355</v>
      </c>
      <c r="L30" s="99">
        <f t="shared" si="4"/>
        <v>116.74445300138392</v>
      </c>
      <c r="M30" s="88">
        <f t="shared" si="0"/>
        <v>10.888139441136195</v>
      </c>
      <c r="N30" s="98">
        <v>46928541.100000001</v>
      </c>
      <c r="O30" s="98">
        <v>46928541.100000001</v>
      </c>
      <c r="P30" s="99">
        <f t="shared" si="5"/>
        <v>147.25749446433619</v>
      </c>
      <c r="Q30" s="88">
        <f t="shared" si="7"/>
        <v>16.945545723104612</v>
      </c>
      <c r="R30" s="100"/>
    </row>
    <row r="31" spans="1:18" s="86" customFormat="1" x14ac:dyDescent="0.25">
      <c r="A31" s="101" t="s">
        <v>23</v>
      </c>
      <c r="B31" s="94"/>
      <c r="C31" s="102"/>
      <c r="D31" s="91"/>
      <c r="E31" s="102"/>
      <c r="F31" s="102"/>
      <c r="G31" s="91"/>
      <c r="H31" s="91"/>
      <c r="I31" s="95"/>
      <c r="J31" s="94">
        <v>7648846.2999999998</v>
      </c>
      <c r="K31" s="94">
        <v>7648846.2999999998</v>
      </c>
      <c r="L31" s="91"/>
      <c r="M31" s="91"/>
      <c r="N31" s="94">
        <v>17924073.199999999</v>
      </c>
      <c r="O31" s="94">
        <v>17924073.199999999</v>
      </c>
      <c r="P31" s="91"/>
      <c r="Q31" s="91"/>
    </row>
    <row r="32" spans="1:18" x14ac:dyDescent="0.25">
      <c r="A32" s="103" t="s">
        <v>24</v>
      </c>
      <c r="B32" s="104">
        <f>B9+B31</f>
        <v>298888888</v>
      </c>
      <c r="C32" s="104">
        <f>C9+C31</f>
        <v>277410439.5999999</v>
      </c>
      <c r="D32" s="104"/>
      <c r="E32" s="104">
        <f>E9+E31</f>
        <v>309886639.5</v>
      </c>
      <c r="F32" s="104">
        <f>F9+F31</f>
        <v>288409562.39999998</v>
      </c>
      <c r="G32" s="104">
        <f>F32/C32*100</f>
        <v>103.96492749727075</v>
      </c>
      <c r="H32" s="104"/>
      <c r="I32" s="104">
        <f>E32/B32*100</f>
        <v>103.67954512246705</v>
      </c>
      <c r="J32" s="104">
        <f>J9+J31</f>
        <v>307794949.10000008</v>
      </c>
      <c r="K32" s="104">
        <f>K9+K31</f>
        <v>285873669.89999992</v>
      </c>
      <c r="L32" s="104">
        <f>K32/F32*100</f>
        <v>99.120732170286715</v>
      </c>
      <c r="M32" s="104"/>
      <c r="N32" s="104">
        <f>N9+N31</f>
        <v>294861398.59999996</v>
      </c>
      <c r="O32" s="104">
        <f>O9+O31</f>
        <v>294861398.59999996</v>
      </c>
      <c r="P32" s="104">
        <f>O32/K32*100</f>
        <v>103.14395120863841</v>
      </c>
      <c r="Q32" s="104"/>
    </row>
    <row r="34" spans="3:15" customFormat="1" x14ac:dyDescent="0.25">
      <c r="C34" s="105"/>
      <c r="F34" s="105"/>
      <c r="K34" s="105"/>
      <c r="O34" s="105"/>
    </row>
  </sheetData>
  <mergeCells count="19">
    <mergeCell ref="J6:J7"/>
    <mergeCell ref="K6:L6"/>
    <mergeCell ref="M6:M7"/>
    <mergeCell ref="A3:Q3"/>
    <mergeCell ref="A5:A7"/>
    <mergeCell ref="B5:D5"/>
    <mergeCell ref="E5:I5"/>
    <mergeCell ref="J5:M5"/>
    <mergeCell ref="N5:Q5"/>
    <mergeCell ref="B6:B7"/>
    <mergeCell ref="C6:C7"/>
    <mergeCell ref="D6:D7"/>
    <mergeCell ref="E6:E7"/>
    <mergeCell ref="N6:N7"/>
    <mergeCell ref="O6:P6"/>
    <mergeCell ref="Q6:Q7"/>
    <mergeCell ref="F6:G6"/>
    <mergeCell ref="H6:H7"/>
    <mergeCell ref="I6:I7"/>
  </mergeCells>
  <pageMargins left="0.78740157480314965" right="0.39370078740157483" top="0.78740157480314965" bottom="0.78740157480314965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5.1</vt:lpstr>
      <vt:lpstr>5.2</vt:lpstr>
      <vt:lpstr>5.3 </vt:lpstr>
      <vt:lpstr>5.4</vt:lpstr>
      <vt:lpstr>'5.1'!Заголовки_для_печати</vt:lpstr>
      <vt:lpstr>'5.2'!Заголовки_для_печати</vt:lpstr>
      <vt:lpstr>'5.3 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Жарков Дмитрий Анатольевич</dc:creator>
  <cp:lastModifiedBy>Рыженкова Елена Николаевна</cp:lastModifiedBy>
  <cp:lastPrinted>2025-10-07T13:09:43Z</cp:lastPrinted>
  <dcterms:created xsi:type="dcterms:W3CDTF">2022-08-31T08:38:34Z</dcterms:created>
  <dcterms:modified xsi:type="dcterms:W3CDTF">2025-10-07T13:09:45Z</dcterms:modified>
</cp:coreProperties>
</file>