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1365" windowWidth="29040" windowHeight="16440" tabRatio="685"/>
  </bookViews>
  <sheets>
    <sheet name="УМБ ДОУ " sheetId="27" r:id="rId1"/>
    <sheet name="Приложение(9)_4_исход" sheetId="17" state="hidden" r:id="rId2"/>
  </sheets>
  <definedNames>
    <definedName name="_xlnm.Print_Titles" localSheetId="1">'Приложение(9)_4_исход'!$A:$B</definedName>
    <definedName name="_xlnm.Print_Titles" localSheetId="0">'УМБ ДОУ '!$B:$B</definedName>
    <definedName name="_xlnm.Print_Area" localSheetId="1">'Приложение(9)_4_исход'!$A$1:$BE$24</definedName>
    <definedName name="_xlnm.Print_Area" localSheetId="0">'УМБ ДОУ '!$A$1:$R$27</definedName>
  </definedNames>
  <calcPr calcId="145621" refMode="R1C1"/>
</workbook>
</file>

<file path=xl/calcChain.xml><?xml version="1.0" encoding="utf-8"?>
<calcChain xmlns="http://schemas.openxmlformats.org/spreadsheetml/2006/main">
  <c r="J25" i="27" l="1"/>
  <c r="M25" i="27" s="1"/>
  <c r="P25" i="27" l="1"/>
  <c r="K25" i="27"/>
  <c r="L25" i="27" s="1"/>
  <c r="J24" i="27" l="1"/>
  <c r="J23" i="27"/>
  <c r="J22" i="27"/>
  <c r="J21" i="27"/>
  <c r="J20" i="27"/>
  <c r="J19" i="27"/>
  <c r="J17" i="27"/>
  <c r="J16" i="27"/>
  <c r="J15" i="27"/>
  <c r="J13" i="27"/>
  <c r="J11" i="27"/>
  <c r="J10" i="27"/>
  <c r="I27" i="27" l="1"/>
  <c r="M26" i="27"/>
  <c r="K26" i="27"/>
  <c r="M24" i="27"/>
  <c r="M23" i="27"/>
  <c r="K22" i="27"/>
  <c r="K21" i="27"/>
  <c r="M20" i="27"/>
  <c r="P20" i="27" s="1"/>
  <c r="K19" i="27"/>
  <c r="M18" i="27"/>
  <c r="K18" i="27"/>
  <c r="M17" i="27"/>
  <c r="P17" i="27" s="1"/>
  <c r="M16" i="27"/>
  <c r="M15" i="27"/>
  <c r="M14" i="27"/>
  <c r="P14" i="27" s="1"/>
  <c r="K14" i="27"/>
  <c r="M13" i="27"/>
  <c r="P13" i="27" s="1"/>
  <c r="K13" i="27"/>
  <c r="L13" i="27" s="1"/>
  <c r="M12" i="27"/>
  <c r="P12" i="27" s="1"/>
  <c r="K12" i="27"/>
  <c r="M11" i="27"/>
  <c r="P11" i="27" s="1"/>
  <c r="K10" i="27"/>
  <c r="L10" i="27" s="1"/>
  <c r="J9" i="27"/>
  <c r="Q7" i="27"/>
  <c r="Q25" i="27" s="1"/>
  <c r="R25" i="27" s="1"/>
  <c r="N7" i="27"/>
  <c r="N25" i="27" s="1"/>
  <c r="O25" i="27" s="1"/>
  <c r="L22" i="27" l="1"/>
  <c r="L12" i="27"/>
  <c r="L21" i="27"/>
  <c r="L18" i="27"/>
  <c r="L26" i="27"/>
  <c r="L19" i="27"/>
  <c r="L14" i="27"/>
  <c r="N14" i="27"/>
  <c r="Q20" i="27"/>
  <c r="M10" i="27"/>
  <c r="P10" i="27" s="1"/>
  <c r="Q10" i="27" s="1"/>
  <c r="K15" i="27"/>
  <c r="Q12" i="27"/>
  <c r="Q17" i="27"/>
  <c r="J27" i="27"/>
  <c r="Q14" i="27"/>
  <c r="N24" i="27"/>
  <c r="M9" i="27"/>
  <c r="N9" i="27" s="1"/>
  <c r="O9" i="27" s="1"/>
  <c r="K11" i="27"/>
  <c r="K17" i="27"/>
  <c r="M22" i="27"/>
  <c r="P22" i="27" s="1"/>
  <c r="Q22" i="27" s="1"/>
  <c r="K20" i="27"/>
  <c r="K23" i="27"/>
  <c r="K9" i="27"/>
  <c r="L9" i="27" s="1"/>
  <c r="Q13" i="27"/>
  <c r="Q11" i="27"/>
  <c r="N15" i="27"/>
  <c r="N18" i="27"/>
  <c r="M21" i="27"/>
  <c r="K24" i="27"/>
  <c r="P18" i="27"/>
  <c r="Q18" i="27" s="1"/>
  <c r="N26" i="27"/>
  <c r="N17" i="27"/>
  <c r="N16" i="27"/>
  <c r="P16" i="27"/>
  <c r="Q16" i="27" s="1"/>
  <c r="P23" i="27"/>
  <c r="Q23" i="27" s="1"/>
  <c r="N23" i="27"/>
  <c r="P15" i="27"/>
  <c r="Q15" i="27" s="1"/>
  <c r="M19" i="27"/>
  <c r="P24" i="27"/>
  <c r="Q24" i="27" s="1"/>
  <c r="P26" i="27"/>
  <c r="Q26" i="27" s="1"/>
  <c r="N20" i="27"/>
  <c r="N11" i="27"/>
  <c r="N12" i="27"/>
  <c r="N13" i="27"/>
  <c r="K16" i="27"/>
  <c r="O20" i="27" l="1"/>
  <c r="R26" i="27"/>
  <c r="O15" i="27"/>
  <c r="L17" i="27"/>
  <c r="L15" i="27"/>
  <c r="R10" i="27"/>
  <c r="R22" i="27"/>
  <c r="R20" i="27"/>
  <c r="O18" i="27"/>
  <c r="L11" i="27"/>
  <c r="R15" i="27"/>
  <c r="O26" i="27"/>
  <c r="R13" i="27"/>
  <c r="O24" i="27"/>
  <c r="O14" i="27"/>
  <c r="O16" i="27"/>
  <c r="R24" i="27"/>
  <c r="O23" i="27"/>
  <c r="R18" i="27"/>
  <c r="R14" i="27"/>
  <c r="R12" i="27"/>
  <c r="O17" i="27"/>
  <c r="L16" i="27"/>
  <c r="O12" i="27"/>
  <c r="R23" i="27"/>
  <c r="L24" i="27"/>
  <c r="L23" i="27"/>
  <c r="R11" i="27"/>
  <c r="O13" i="27"/>
  <c r="O11" i="27"/>
  <c r="R16" i="27"/>
  <c r="L20" i="27"/>
  <c r="R17" i="27"/>
  <c r="P9" i="27"/>
  <c r="N10" i="27"/>
  <c r="N22" i="27"/>
  <c r="P21" i="27"/>
  <c r="Q21" i="27" s="1"/>
  <c r="N21" i="27"/>
  <c r="K27" i="27"/>
  <c r="P19" i="27"/>
  <c r="Q19" i="27" s="1"/>
  <c r="N19" i="27"/>
  <c r="M27" i="27"/>
  <c r="R21" i="27" l="1"/>
  <c r="O10" i="27"/>
  <c r="O19" i="27"/>
  <c r="O22" i="27"/>
  <c r="R19" i="27"/>
  <c r="O21" i="27"/>
  <c r="L27" i="27"/>
  <c r="Q9" i="27"/>
  <c r="R9" i="27" s="1"/>
  <c r="P27" i="27"/>
  <c r="N27" i="27"/>
  <c r="O27" i="27" l="1"/>
  <c r="R27" i="27"/>
  <c r="Q27" i="27"/>
  <c r="AO27" i="17" l="1"/>
  <c r="AB27" i="17"/>
  <c r="AB26" i="17" s="1"/>
  <c r="N27" i="17"/>
  <c r="AP26" i="17"/>
  <c r="AQ21" i="17" s="1"/>
  <c r="AX24" i="17"/>
  <c r="AW24" i="17"/>
  <c r="AJ24" i="17"/>
  <c r="AI24" i="17"/>
  <c r="Z24" i="17"/>
  <c r="V24" i="17"/>
  <c r="U24" i="17"/>
  <c r="L24" i="17"/>
  <c r="AN23" i="17"/>
  <c r="H23" i="17"/>
  <c r="G23" i="17"/>
  <c r="F23" i="17"/>
  <c r="AN22" i="17"/>
  <c r="H22" i="17"/>
  <c r="G22" i="17"/>
  <c r="F22" i="17"/>
  <c r="AN21" i="17"/>
  <c r="H21" i="17"/>
  <c r="G21" i="17"/>
  <c r="F21" i="17"/>
  <c r="AN20" i="17"/>
  <c r="H20" i="17"/>
  <c r="G20" i="17"/>
  <c r="F20" i="17"/>
  <c r="AN19" i="17"/>
  <c r="H19" i="17"/>
  <c r="G19" i="17"/>
  <c r="F19" i="17"/>
  <c r="AN18" i="17"/>
  <c r="H18" i="17"/>
  <c r="G18" i="17"/>
  <c r="F18" i="17"/>
  <c r="AN17" i="17"/>
  <c r="H17" i="17"/>
  <c r="G17" i="17"/>
  <c r="F17" i="17"/>
  <c r="AN16" i="17"/>
  <c r="H16" i="17"/>
  <c r="G16" i="17"/>
  <c r="F16" i="17"/>
  <c r="AN15" i="17"/>
  <c r="H15" i="17"/>
  <c r="G15" i="17"/>
  <c r="F15" i="17"/>
  <c r="AN14" i="17"/>
  <c r="H14" i="17"/>
  <c r="G14" i="17"/>
  <c r="F14" i="17"/>
  <c r="AN13" i="17"/>
  <c r="H13" i="17"/>
  <c r="G13" i="17"/>
  <c r="F13" i="17"/>
  <c r="AN12" i="17"/>
  <c r="H12" i="17"/>
  <c r="G12" i="17"/>
  <c r="F12" i="17"/>
  <c r="AN11" i="17"/>
  <c r="H11" i="17"/>
  <c r="G11" i="17"/>
  <c r="F11" i="17"/>
  <c r="AN10" i="17"/>
  <c r="H10" i="17"/>
  <c r="G10" i="17"/>
  <c r="F10" i="17"/>
  <c r="AN9" i="17"/>
  <c r="H9" i="17"/>
  <c r="G9" i="17"/>
  <c r="F9" i="17"/>
  <c r="AN8" i="17"/>
  <c r="H8" i="17"/>
  <c r="G8" i="17"/>
  <c r="F8" i="17"/>
  <c r="AN7" i="17"/>
  <c r="H7" i="17"/>
  <c r="G7" i="17"/>
  <c r="F7" i="17"/>
  <c r="AN6" i="17"/>
  <c r="H6" i="17"/>
  <c r="G6" i="17"/>
  <c r="F6" i="17"/>
  <c r="AQ6" i="17" l="1"/>
  <c r="AR6" i="17" s="1"/>
  <c r="AO6" i="17"/>
  <c r="AP6" i="17" s="1"/>
  <c r="AQ14" i="17"/>
  <c r="AR14" i="17" s="1"/>
  <c r="AY14" i="17" s="1"/>
  <c r="AO14" i="17"/>
  <c r="AP14" i="17" s="1"/>
  <c r="AO16" i="17"/>
  <c r="AP16" i="17" s="1"/>
  <c r="AO9" i="17"/>
  <c r="AP9" i="17" s="1"/>
  <c r="AZ9" i="17" s="1"/>
  <c r="AQ18" i="17"/>
  <c r="AR18" i="17" s="1"/>
  <c r="AY18" i="17" s="1"/>
  <c r="AQ10" i="17"/>
  <c r="AR10" i="17" s="1"/>
  <c r="AY10" i="17" s="1"/>
  <c r="AO12" i="17"/>
  <c r="AP12" i="17" s="1"/>
  <c r="AO8" i="17"/>
  <c r="AP8" i="17" s="1"/>
  <c r="AZ8" i="17" s="1"/>
  <c r="AO18" i="17"/>
  <c r="AP18" i="17" s="1"/>
  <c r="AO10" i="17"/>
  <c r="AP10" i="17" s="1"/>
  <c r="AO20" i="17"/>
  <c r="AP20" i="17" s="1"/>
  <c r="AO17" i="17"/>
  <c r="AP17" i="17" s="1"/>
  <c r="AO13" i="17"/>
  <c r="AP13" i="17" s="1"/>
  <c r="AQ9" i="17"/>
  <c r="AR9" i="17" s="1"/>
  <c r="AY9" i="17" s="1"/>
  <c r="AQ13" i="17"/>
  <c r="AR13" i="17" s="1"/>
  <c r="AY13" i="17" s="1"/>
  <c r="AQ17" i="17"/>
  <c r="AR17" i="17" s="1"/>
  <c r="AY17" i="17" s="1"/>
  <c r="AO23" i="17"/>
  <c r="AP23" i="17" s="1"/>
  <c r="AQ8" i="17"/>
  <c r="AR8" i="17" s="1"/>
  <c r="AY8" i="17" s="1"/>
  <c r="AQ12" i="17"/>
  <c r="AR12" i="17" s="1"/>
  <c r="AY12" i="17" s="1"/>
  <c r="AQ16" i="17"/>
  <c r="AR16" i="17" s="1"/>
  <c r="AY16" i="17" s="1"/>
  <c r="AQ20" i="17"/>
  <c r="AR20" i="17" s="1"/>
  <c r="AY20" i="17" s="1"/>
  <c r="AO7" i="17"/>
  <c r="AP7" i="17" s="1"/>
  <c r="AO11" i="17"/>
  <c r="AP11" i="17" s="1"/>
  <c r="AO15" i="17"/>
  <c r="AP15" i="17" s="1"/>
  <c r="AO19" i="17"/>
  <c r="AP19" i="17" s="1"/>
  <c r="AO22" i="17"/>
  <c r="AP22" i="17" s="1"/>
  <c r="AQ7" i="17"/>
  <c r="AR7" i="17" s="1"/>
  <c r="AY7" i="17" s="1"/>
  <c r="AQ11" i="17"/>
  <c r="AR11" i="17" s="1"/>
  <c r="AY11" i="17" s="1"/>
  <c r="AQ15" i="17"/>
  <c r="AR15" i="17" s="1"/>
  <c r="AY15" i="17" s="1"/>
  <c r="AQ19" i="17"/>
  <c r="AR19" i="17" s="1"/>
  <c r="AY19" i="17" s="1"/>
  <c r="AQ23" i="17"/>
  <c r="AR23" i="17" s="1"/>
  <c r="AY23" i="17" s="1"/>
  <c r="AQ22" i="17"/>
  <c r="AR22" i="17" s="1"/>
  <c r="AY22" i="17" s="1"/>
  <c r="AO21" i="17"/>
  <c r="AP21" i="17" s="1"/>
  <c r="AC10" i="17"/>
  <c r="AD10" i="17" s="1"/>
  <c r="AK10" i="17" s="1"/>
  <c r="AA9" i="17"/>
  <c r="AB9" i="17" s="1"/>
  <c r="AL9" i="17" s="1"/>
  <c r="AC11" i="17"/>
  <c r="AD11" i="17" s="1"/>
  <c r="AK11" i="17" s="1"/>
  <c r="AA10" i="17"/>
  <c r="AB10" i="17" s="1"/>
  <c r="AL10" i="17" s="1"/>
  <c r="AC12" i="17"/>
  <c r="AD12" i="17" s="1"/>
  <c r="AK12" i="17" s="1"/>
  <c r="AA6" i="17"/>
  <c r="AC13" i="17"/>
  <c r="AD13" i="17" s="1"/>
  <c r="AK13" i="17" s="1"/>
  <c r="AA7" i="17"/>
  <c r="AB7" i="17" s="1"/>
  <c r="AC21" i="17"/>
  <c r="AD21" i="17" s="1"/>
  <c r="AK21" i="17" s="1"/>
  <c r="AC20" i="17"/>
  <c r="AD20" i="17" s="1"/>
  <c r="AK20" i="17" s="1"/>
  <c r="AC14" i="17"/>
  <c r="AD14" i="17" s="1"/>
  <c r="AK14" i="17" s="1"/>
  <c r="AC8" i="17"/>
  <c r="AD8" i="17" s="1"/>
  <c r="AK8" i="17" s="1"/>
  <c r="AA21" i="17"/>
  <c r="AB21" i="17" s="1"/>
  <c r="AC16" i="17"/>
  <c r="AD16" i="17" s="1"/>
  <c r="AK16" i="17" s="1"/>
  <c r="AC15" i="17"/>
  <c r="AD15" i="17" s="1"/>
  <c r="AK15" i="17" s="1"/>
  <c r="AA16" i="17"/>
  <c r="AB16" i="17" s="1"/>
  <c r="AC7" i="17"/>
  <c r="AD7" i="17" s="1"/>
  <c r="AK7" i="17" s="1"/>
  <c r="AC6" i="17"/>
  <c r="AR21" i="17"/>
  <c r="AY21" i="17" s="1"/>
  <c r="M27" i="17"/>
  <c r="N26" i="17"/>
  <c r="M21" i="17" s="1"/>
  <c r="AN24" i="17"/>
  <c r="AC22" i="17"/>
  <c r="AD22" i="17" s="1"/>
  <c r="AK22" i="17" s="1"/>
  <c r="AC18" i="17"/>
  <c r="AD18" i="17" s="1"/>
  <c r="AK18" i="17" s="1"/>
  <c r="AC17" i="17"/>
  <c r="AD17" i="17" s="1"/>
  <c r="AK17" i="17" s="1"/>
  <c r="AC23" i="17"/>
  <c r="AD23" i="17" s="1"/>
  <c r="AK23" i="17" s="1"/>
  <c r="AA20" i="17"/>
  <c r="AB20" i="17" s="1"/>
  <c r="AC19" i="17"/>
  <c r="AD19" i="17" s="1"/>
  <c r="AK19" i="17" s="1"/>
  <c r="AA15" i="17"/>
  <c r="AB15" i="17" s="1"/>
  <c r="AA13" i="17"/>
  <c r="AB13" i="17" s="1"/>
  <c r="AA12" i="17"/>
  <c r="AB12" i="17" s="1"/>
  <c r="AA11" i="17"/>
  <c r="AB11" i="17" s="1"/>
  <c r="AC9" i="17"/>
  <c r="AD9" i="17" s="1"/>
  <c r="AA8" i="17"/>
  <c r="AB8" i="17" s="1"/>
  <c r="AA19" i="17"/>
  <c r="AB19" i="17" s="1"/>
  <c r="AA23" i="17"/>
  <c r="AB23" i="17" s="1"/>
  <c r="AA27" i="17"/>
  <c r="AA22" i="17"/>
  <c r="AB22" i="17" s="1"/>
  <c r="AA18" i="17"/>
  <c r="AB18" i="17" s="1"/>
  <c r="AA17" i="17"/>
  <c r="AB17" i="17" s="1"/>
  <c r="AA14" i="17"/>
  <c r="AB14" i="17" s="1"/>
  <c r="AS9" i="17" l="1"/>
  <c r="BD9" i="17" s="1"/>
  <c r="AE18" i="17"/>
  <c r="AL18" i="17"/>
  <c r="AK9" i="17"/>
  <c r="AE9" i="17"/>
  <c r="AL13" i="17"/>
  <c r="AE13" i="17"/>
  <c r="AL20" i="17"/>
  <c r="AE20" i="17"/>
  <c r="AL19" i="17"/>
  <c r="AE19" i="17"/>
  <c r="AL15" i="17"/>
  <c r="AE15" i="17"/>
  <c r="AZ21" i="17"/>
  <c r="AS21" i="17"/>
  <c r="AL16" i="17"/>
  <c r="AE16" i="17"/>
  <c r="AZ11" i="17"/>
  <c r="AS11" i="17"/>
  <c r="AZ7" i="17"/>
  <c r="AS7" i="17"/>
  <c r="AZ17" i="17"/>
  <c r="AS17" i="17"/>
  <c r="AE14" i="17"/>
  <c r="AL14" i="17"/>
  <c r="AE11" i="17"/>
  <c r="AL11" i="17"/>
  <c r="AS20" i="17"/>
  <c r="AZ20" i="17"/>
  <c r="M20" i="17"/>
  <c r="N20" i="17" s="1"/>
  <c r="M22" i="17"/>
  <c r="N22" i="17" s="1"/>
  <c r="AL7" i="17"/>
  <c r="AE7" i="17"/>
  <c r="AE12" i="17"/>
  <c r="AL12" i="17"/>
  <c r="AE10" i="17"/>
  <c r="AZ10" i="17"/>
  <c r="AS10" i="17"/>
  <c r="AZ16" i="17"/>
  <c r="AS16" i="17"/>
  <c r="AE17" i="17"/>
  <c r="AL17" i="17"/>
  <c r="AL23" i="17"/>
  <c r="AE23" i="17"/>
  <c r="AL8" i="17"/>
  <c r="AE8" i="17"/>
  <c r="AR24" i="17"/>
  <c r="AY6" i="17"/>
  <c r="AY24" i="17" s="1"/>
  <c r="AZ14" i="17"/>
  <c r="AS14" i="17"/>
  <c r="AS19" i="17"/>
  <c r="AZ19" i="17"/>
  <c r="O21" i="17"/>
  <c r="O20" i="17"/>
  <c r="P20" i="17" s="1"/>
  <c r="W20" i="17" s="1"/>
  <c r="O16" i="17"/>
  <c r="P16" i="17" s="1"/>
  <c r="W16" i="17" s="1"/>
  <c r="O22" i="17"/>
  <c r="P22" i="17" s="1"/>
  <c r="W22" i="17" s="1"/>
  <c r="O17" i="17"/>
  <c r="P17" i="17" s="1"/>
  <c r="W17" i="17" s="1"/>
  <c r="O15" i="17"/>
  <c r="P15" i="17" s="1"/>
  <c r="W15" i="17" s="1"/>
  <c r="O11" i="17"/>
  <c r="P11" i="17" s="1"/>
  <c r="W11" i="17" s="1"/>
  <c r="O19" i="17"/>
  <c r="P19" i="17" s="1"/>
  <c r="W19" i="17" s="1"/>
  <c r="N21" i="17"/>
  <c r="O23" i="17"/>
  <c r="P23" i="17" s="1"/>
  <c r="W23" i="17" s="1"/>
  <c r="M14" i="17"/>
  <c r="N14" i="17" s="1"/>
  <c r="M11" i="17"/>
  <c r="N11" i="17" s="1"/>
  <c r="M7" i="17"/>
  <c r="N7" i="17" s="1"/>
  <c r="AB6" i="17"/>
  <c r="O6" i="17"/>
  <c r="P6" i="17" s="1"/>
  <c r="M23" i="17"/>
  <c r="N23" i="17" s="1"/>
  <c r="P21" i="17"/>
  <c r="W21" i="17" s="1"/>
  <c r="M19" i="17"/>
  <c r="N19" i="17" s="1"/>
  <c r="O18" i="17"/>
  <c r="P18" i="17" s="1"/>
  <c r="W18" i="17" s="1"/>
  <c r="M15" i="17"/>
  <c r="N15" i="17" s="1"/>
  <c r="O14" i="17"/>
  <c r="P14" i="17" s="1"/>
  <c r="W14" i="17" s="1"/>
  <c r="O13" i="17"/>
  <c r="P13" i="17" s="1"/>
  <c r="W13" i="17" s="1"/>
  <c r="O12" i="17"/>
  <c r="P12" i="17" s="1"/>
  <c r="W12" i="17" s="1"/>
  <c r="O10" i="17"/>
  <c r="P10" i="17" s="1"/>
  <c r="W10" i="17" s="1"/>
  <c r="O7" i="17"/>
  <c r="P7" i="17" s="1"/>
  <c r="W7" i="17" s="1"/>
  <c r="AD6" i="17"/>
  <c r="M6" i="17"/>
  <c r="N6" i="17" s="1"/>
  <c r="M18" i="17"/>
  <c r="N18" i="17" s="1"/>
  <c r="M13" i="17"/>
  <c r="N13" i="17" s="1"/>
  <c r="M10" i="17"/>
  <c r="N10" i="17" s="1"/>
  <c r="M12" i="17"/>
  <c r="N12" i="17" s="1"/>
  <c r="O9" i="17"/>
  <c r="P9" i="17" s="1"/>
  <c r="W9" i="17" s="1"/>
  <c r="O8" i="17"/>
  <c r="P8" i="17" s="1"/>
  <c r="W8" i="17" s="1"/>
  <c r="M9" i="17"/>
  <c r="N9" i="17" s="1"/>
  <c r="M8" i="17"/>
  <c r="N8" i="17" s="1"/>
  <c r="AZ22" i="17"/>
  <c r="AS22" i="17"/>
  <c r="AP24" i="17"/>
  <c r="AS6" i="17"/>
  <c r="AZ6" i="17"/>
  <c r="AS15" i="17"/>
  <c r="AZ15" i="17"/>
  <c r="AZ12" i="17"/>
  <c r="AS12" i="17"/>
  <c r="AZ18" i="17"/>
  <c r="AS18" i="17"/>
  <c r="AL22" i="17"/>
  <c r="AE22" i="17"/>
  <c r="AE21" i="17"/>
  <c r="AL21" i="17"/>
  <c r="AZ23" i="17"/>
  <c r="AS23" i="17"/>
  <c r="M16" i="17"/>
  <c r="N16" i="17" s="1"/>
  <c r="M17" i="17"/>
  <c r="N17" i="17" s="1"/>
  <c r="AZ13" i="17"/>
  <c r="AS13" i="17"/>
  <c r="AS8" i="17"/>
  <c r="AT9" i="17" l="1"/>
  <c r="AV9" i="17" s="1"/>
  <c r="X16" i="17"/>
  <c r="Q16" i="17"/>
  <c r="Q12" i="17"/>
  <c r="X12" i="17"/>
  <c r="Q9" i="17"/>
  <c r="X9" i="17"/>
  <c r="Q13" i="17"/>
  <c r="X13" i="17"/>
  <c r="X15" i="17"/>
  <c r="Q15" i="17"/>
  <c r="Q23" i="17"/>
  <c r="X23" i="17"/>
  <c r="Q17" i="17"/>
  <c r="X17" i="17"/>
  <c r="X18" i="17"/>
  <c r="Q18" i="17"/>
  <c r="BC22" i="17"/>
  <c r="AF22" i="17"/>
  <c r="AH22" i="17" s="1"/>
  <c r="N24" i="17"/>
  <c r="X6" i="17"/>
  <c r="Q6" i="17"/>
  <c r="X14" i="17"/>
  <c r="Q14" i="17"/>
  <c r="X10" i="17"/>
  <c r="Q10" i="17"/>
  <c r="AT23" i="17"/>
  <c r="AV23" i="17" s="1"/>
  <c r="BD23" i="17"/>
  <c r="AF21" i="17"/>
  <c r="AH21" i="17" s="1"/>
  <c r="BC21" i="17"/>
  <c r="AZ24" i="17"/>
  <c r="X8" i="17"/>
  <c r="Q8" i="17"/>
  <c r="BC12" i="17"/>
  <c r="AF12" i="17"/>
  <c r="BD20" i="17"/>
  <c r="AT20" i="17"/>
  <c r="AF16" i="17"/>
  <c r="AH16" i="17" s="1"/>
  <c r="BC16" i="17"/>
  <c r="BD21" i="17"/>
  <c r="AT21" i="17"/>
  <c r="AV21" i="17" s="1"/>
  <c r="AF20" i="17"/>
  <c r="BC20" i="17"/>
  <c r="BC13" i="17"/>
  <c r="AF13" i="17"/>
  <c r="AH13" i="17" s="1"/>
  <c r="AT8" i="17"/>
  <c r="AV8" i="17" s="1"/>
  <c r="BD8" i="17"/>
  <c r="AT18" i="17"/>
  <c r="BD18" i="17"/>
  <c r="AS24" i="17"/>
  <c r="BD25" i="17" s="1"/>
  <c r="BD6" i="17"/>
  <c r="AT6" i="17"/>
  <c r="BD22" i="17"/>
  <c r="AT22" i="17"/>
  <c r="AV22" i="17" s="1"/>
  <c r="Q11" i="17"/>
  <c r="X11" i="17"/>
  <c r="X20" i="17"/>
  <c r="Q20" i="17"/>
  <c r="BC23" i="17"/>
  <c r="AF23" i="17"/>
  <c r="AH23" i="17" s="1"/>
  <c r="BC17" i="17"/>
  <c r="AF17" i="17"/>
  <c r="AF10" i="17"/>
  <c r="AH10" i="17" s="1"/>
  <c r="BC10" i="17"/>
  <c r="BC7" i="17"/>
  <c r="AF7" i="17"/>
  <c r="AH7" i="17" s="1"/>
  <c r="AF19" i="17"/>
  <c r="BC19" i="17"/>
  <c r="BD13" i="17"/>
  <c r="AT13" i="17"/>
  <c r="AV13" i="17" s="1"/>
  <c r="Q7" i="17"/>
  <c r="X7" i="17"/>
  <c r="P24" i="17"/>
  <c r="W6" i="17"/>
  <c r="W24" i="17" s="1"/>
  <c r="AD24" i="17"/>
  <c r="AK6" i="17"/>
  <c r="AK24" i="17" s="1"/>
  <c r="AB24" i="17"/>
  <c r="AL6" i="17"/>
  <c r="AL24" i="17" s="1"/>
  <c r="AE6" i="17"/>
  <c r="Q22" i="17"/>
  <c r="X22" i="17"/>
  <c r="X19" i="17"/>
  <c r="Q19" i="17"/>
  <c r="BD19" i="17"/>
  <c r="AT19" i="17"/>
  <c r="BC8" i="17"/>
  <c r="AF8" i="17"/>
  <c r="AH8" i="17" s="1"/>
  <c r="AT10" i="17"/>
  <c r="AV10" i="17" s="1"/>
  <c r="BD10" i="17"/>
  <c r="BC14" i="17"/>
  <c r="AF14" i="17"/>
  <c r="AT11" i="17"/>
  <c r="BD11" i="17"/>
  <c r="AF15" i="17"/>
  <c r="BC15" i="17"/>
  <c r="AT12" i="17"/>
  <c r="BD12" i="17"/>
  <c r="BD15" i="17"/>
  <c r="AT15" i="17"/>
  <c r="X21" i="17"/>
  <c r="Q21" i="17"/>
  <c r="AT14" i="17"/>
  <c r="BD14" i="17"/>
  <c r="BD16" i="17"/>
  <c r="AT16" i="17"/>
  <c r="AV16" i="17" s="1"/>
  <c r="BC11" i="17"/>
  <c r="AF11" i="17"/>
  <c r="AT17" i="17"/>
  <c r="BD17" i="17"/>
  <c r="AT7" i="17"/>
  <c r="AV7" i="17" s="1"/>
  <c r="BD7" i="17"/>
  <c r="BC9" i="17"/>
  <c r="AF9" i="17"/>
  <c r="AH9" i="17" s="1"/>
  <c r="BC18" i="17"/>
  <c r="AF18" i="17"/>
  <c r="AV17" i="17" l="1"/>
  <c r="AU17" i="17" s="1"/>
  <c r="AV19" i="17"/>
  <c r="AU19" i="17" s="1"/>
  <c r="AE24" i="17"/>
  <c r="BC25" i="17" s="1"/>
  <c r="AF6" i="17"/>
  <c r="BC6" i="17"/>
  <c r="BC24" i="17" s="1"/>
  <c r="Q24" i="17"/>
  <c r="BB25" i="17" s="1"/>
  <c r="BB6" i="17"/>
  <c r="R6" i="17"/>
  <c r="AV14" i="17"/>
  <c r="AU14" i="17" s="1"/>
  <c r="AV15" i="17"/>
  <c r="AU15" i="17" s="1"/>
  <c r="AH14" i="17"/>
  <c r="AG14" i="17" s="1"/>
  <c r="BB19" i="17"/>
  <c r="R19" i="17"/>
  <c r="BB7" i="17"/>
  <c r="R7" i="17"/>
  <c r="AH19" i="17"/>
  <c r="AG19" i="17" s="1"/>
  <c r="AV20" i="17"/>
  <c r="AU20" i="17" s="1"/>
  <c r="BB8" i="17"/>
  <c r="R8" i="17"/>
  <c r="R18" i="17"/>
  <c r="T18" i="17" s="1"/>
  <c r="BB18" i="17"/>
  <c r="R12" i="17"/>
  <c r="T12" i="17" s="1"/>
  <c r="BB12" i="17"/>
  <c r="BB21" i="17"/>
  <c r="R21" i="17"/>
  <c r="T21" i="17" s="1"/>
  <c r="AH15" i="17"/>
  <c r="AG15" i="17" s="1"/>
  <c r="BB22" i="17"/>
  <c r="R22" i="17"/>
  <c r="AH17" i="17"/>
  <c r="AG17" i="17" s="1"/>
  <c r="BB20" i="17"/>
  <c r="R20" i="17"/>
  <c r="T20" i="17" s="1"/>
  <c r="R11" i="17"/>
  <c r="BB11" i="17"/>
  <c r="AT24" i="17"/>
  <c r="AV6" i="17"/>
  <c r="AV18" i="17"/>
  <c r="AU18" i="17" s="1"/>
  <c r="BB10" i="17"/>
  <c r="R10" i="17"/>
  <c r="BB17" i="17"/>
  <c r="R17" i="17"/>
  <c r="BB15" i="17"/>
  <c r="R15" i="17"/>
  <c r="BB9" i="17"/>
  <c r="R9" i="17"/>
  <c r="T9" i="17" s="1"/>
  <c r="BB16" i="17"/>
  <c r="R16" i="17"/>
  <c r="T16" i="17" s="1"/>
  <c r="BD24" i="17"/>
  <c r="BD26" i="17" s="1"/>
  <c r="AH12" i="17"/>
  <c r="AG12" i="17" s="1"/>
  <c r="R13" i="17"/>
  <c r="T13" i="17" s="1"/>
  <c r="BB13" i="17"/>
  <c r="AH18" i="17"/>
  <c r="AG18" i="17" s="1"/>
  <c r="AH11" i="17"/>
  <c r="AG11" i="17" s="1"/>
  <c r="AV12" i="17"/>
  <c r="AU12" i="17" s="1"/>
  <c r="AV11" i="17"/>
  <c r="AU11" i="17" s="1"/>
  <c r="AH20" i="17"/>
  <c r="AG20" i="17" s="1"/>
  <c r="R14" i="17"/>
  <c r="T14" i="17" s="1"/>
  <c r="BB14" i="17"/>
  <c r="X24" i="17"/>
  <c r="R23" i="17"/>
  <c r="T23" i="17" s="1"/>
  <c r="BB23" i="17"/>
  <c r="BC26" i="17" l="1"/>
  <c r="T17" i="17"/>
  <c r="S17" i="17" s="1"/>
  <c r="T8" i="17"/>
  <c r="S8" i="17" s="1"/>
  <c r="R24" i="17"/>
  <c r="T6" i="17"/>
  <c r="T15" i="17"/>
  <c r="S15" i="17" s="1"/>
  <c r="T10" i="17"/>
  <c r="S10" i="17" s="1"/>
  <c r="AV24" i="17"/>
  <c r="T22" i="17"/>
  <c r="S22" i="17" s="1"/>
  <c r="T7" i="17"/>
  <c r="S7" i="17" s="1"/>
  <c r="T19" i="17"/>
  <c r="S19" i="17" s="1"/>
  <c r="AF24" i="17"/>
  <c r="AH6" i="17"/>
  <c r="AH24" i="17" s="1"/>
  <c r="T11" i="17"/>
  <c r="S11" i="17" s="1"/>
  <c r="BB24" i="17"/>
  <c r="BB26" i="17" s="1"/>
  <c r="T24" i="17" l="1"/>
</calcChain>
</file>

<file path=xl/comments1.xml><?xml version="1.0" encoding="utf-8"?>
<comments xmlns="http://schemas.openxmlformats.org/spreadsheetml/2006/main">
  <authors>
    <author>Елена Владимировна Бойцова</author>
  </authors>
  <commentList>
    <comment ref="B12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- 1,274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- 1,660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sz val="9"/>
            <color indexed="81"/>
            <rFont val="Tahoma"/>
            <family val="2"/>
            <charset val="204"/>
          </rPr>
          <t xml:space="preserve">Расчетная бюджетная обеспеченность до выравнивания - 1,332
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-1,545</t>
        </r>
      </text>
    </comment>
  </commentList>
</comments>
</file>

<file path=xl/sharedStrings.xml><?xml version="1.0" encoding="utf-8"?>
<sst xmlns="http://schemas.openxmlformats.org/spreadsheetml/2006/main" count="111" uniqueCount="47">
  <si>
    <t>№ п/п</t>
  </si>
  <si>
    <t>Наименование муниципальных районов и городского поселения</t>
  </si>
  <si>
    <t>Расчетная бюджетная обеспеченность после выравнивания</t>
  </si>
  <si>
    <t>субсидия</t>
  </si>
  <si>
    <t>Бокситогорский</t>
  </si>
  <si>
    <t xml:space="preserve">Волосовский </t>
  </si>
  <si>
    <t xml:space="preserve">Волховский </t>
  </si>
  <si>
    <t>Всеволожский</t>
  </si>
  <si>
    <t>Выборгский</t>
  </si>
  <si>
    <t xml:space="preserve">Гатчинский </t>
  </si>
  <si>
    <t>Кингисеппский</t>
  </si>
  <si>
    <t>Киришский</t>
  </si>
  <si>
    <t>Кировский</t>
  </si>
  <si>
    <t>Лодейнопольский</t>
  </si>
  <si>
    <t xml:space="preserve">Ломоносовский </t>
  </si>
  <si>
    <t>Лужский</t>
  </si>
  <si>
    <t>Подпорожский</t>
  </si>
  <si>
    <t>Приозерский</t>
  </si>
  <si>
    <t>Сланцевский</t>
  </si>
  <si>
    <t>Тихвинский</t>
  </si>
  <si>
    <t>Тосненский</t>
  </si>
  <si>
    <t>Сосновоборский</t>
  </si>
  <si>
    <t xml:space="preserve">Всего </t>
  </si>
  <si>
    <t>размер средств, выделяемых на укрепление метериально-технической базы общеобразовательных организаций на одного человека</t>
  </si>
  <si>
    <t>Создание условий для занятий физкультурой и спортом в общеобразовательных организациях, расположенных в сельской местности - 52020210</t>
  </si>
  <si>
    <t>Количество образовательных организаций</t>
  </si>
  <si>
    <t>областной бюджет</t>
  </si>
  <si>
    <t>Итого</t>
  </si>
  <si>
    <t>в закон</t>
  </si>
  <si>
    <t>Доля софинансирования</t>
  </si>
  <si>
    <t>Субсидии бюджетам муниципальных образований Ленинградской области на создание в общеобразовательных организациях, расположенных в сельской местности, условий для занятий физической культурой и спортом на 2021 год и на плановый период 2022 и 2023 годов</t>
  </si>
  <si>
    <t>ОБ</t>
  </si>
  <si>
    <t>ФБ</t>
  </si>
  <si>
    <t>Предельный уровень софинансирования</t>
  </si>
  <si>
    <t>k1</t>
  </si>
  <si>
    <t>k2</t>
  </si>
  <si>
    <t>федеральный бюджет</t>
  </si>
  <si>
    <t>местный бюджет</t>
  </si>
  <si>
    <t>ФБ+ОБ</t>
  </si>
  <si>
    <t>заведено в АЦК</t>
  </si>
  <si>
    <t>к снятию</t>
  </si>
  <si>
    <t xml:space="preserve">Численность обучающихся в муниципальных образовательных организациях, реализующих программы дошкольного образования, в i-м муниципальном образовании на 1 января предыдущего года
</t>
  </si>
  <si>
    <t>Уровень софиннасирования МБ</t>
  </si>
  <si>
    <t>Контингент на 01.01.2025</t>
  </si>
  <si>
    <t>Приложение 49 к пояснительной записке 2026 года</t>
  </si>
  <si>
    <t>Проект бюджета</t>
  </si>
  <si>
    <t xml:space="preserve">Расчет объема субсидии бюджетам муниципальных образований Ленинградской области на укрепление материально-технической базы организаций дошкольного образования  на 2026 год и на плановый период 2027 и 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</si>
</sst>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_(* #,##0.00_);_(* \(#,##0.00\);_(* \-??_);_(@_)"/>
    <numFmt numFmtId="165" formatCode="_-* #,##0.00_р_._-;\-* #,##0.00_р_._-;_-* \-??_р_._-;_-@_-"/>
    <numFmt numFmtId="166" formatCode="_(* #,##0_);_(* \(#,##0\);_(* \-??_);_(@_)"/>
    <numFmt numFmtId="167" formatCode="_(* #,##0.000_);_(* \(#,##0.000\);_(* \-??_);_(@_)"/>
    <numFmt numFmtId="168" formatCode="0.000%"/>
    <numFmt numFmtId="169" formatCode="#,##0.0"/>
    <numFmt numFmtId="170" formatCode="#,##0_ ;\-#,##0\ "/>
    <numFmt numFmtId="171" formatCode="0.000000000000000%"/>
    <numFmt numFmtId="172" formatCode="0.0000000%"/>
    <numFmt numFmtId="173" formatCode="_-* #,##0.00_р_._-;\-* #,##0.00_р_._-;_-* &quot;-&quot;??_р_._-;_-@_-"/>
    <numFmt numFmtId="174" formatCode="0.00000000000000000"/>
    <numFmt numFmtId="175" formatCode="#,##0.00000000000000000"/>
    <numFmt numFmtId="176" formatCode="_(* #,##0.0_);_(* \(#,##0.0\);_(* \-??_);_(@_)"/>
    <numFmt numFmtId="177" formatCode="0.00000000000000"/>
  </numFmts>
  <fonts count="28" x14ac:knownFonts="1">
    <font>
      <sz val="10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 Cyr"/>
      <charset val="204"/>
    </font>
    <font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9">
    <xf numFmtId="0" fontId="0" fillId="0" borderId="0"/>
    <xf numFmtId="164" fontId="19" fillId="0" borderId="0" applyBorder="0" applyProtection="0"/>
    <xf numFmtId="9" fontId="19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5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3" fillId="0" borderId="0" applyBorder="0" applyProtection="0"/>
    <xf numFmtId="9" fontId="3" fillId="0" borderId="0" applyBorder="0" applyProtection="0"/>
    <xf numFmtId="173" fontId="20" fillId="0" borderId="0" applyFill="0" applyBorder="0" applyAlignment="0" applyProtection="0"/>
    <xf numFmtId="9" fontId="20" fillId="0" borderId="0" applyFill="0" applyBorder="0" applyAlignment="0" applyProtection="0"/>
    <xf numFmtId="0" fontId="5" fillId="0" borderId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42">
    <xf numFmtId="0" fontId="0" fillId="0" borderId="0" xfId="0"/>
    <xf numFmtId="167" fontId="8" fillId="0" borderId="1" xfId="1" applyNumberFormat="1" applyFont="1" applyBorder="1" applyAlignment="1" applyProtection="1">
      <alignment vertical="center" wrapText="1"/>
    </xf>
    <xf numFmtId="167" fontId="11" fillId="0" borderId="1" xfId="1" applyNumberFormat="1" applyFont="1" applyBorder="1" applyAlignment="1" applyProtection="1">
      <alignment vertical="center" wrapText="1"/>
    </xf>
    <xf numFmtId="0" fontId="6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vertical="center" wrapText="1"/>
    </xf>
    <xf numFmtId="0" fontId="13" fillId="0" borderId="1" xfId="11" applyFont="1" applyBorder="1" applyAlignment="1">
      <alignment vertical="center" wrapText="1"/>
    </xf>
    <xf numFmtId="0" fontId="3" fillId="0" borderId="0" xfId="7"/>
    <xf numFmtId="0" fontId="15" fillId="0" borderId="0" xfId="11" applyFont="1" applyBorder="1" applyAlignment="1">
      <alignment vertical="center" wrapText="1"/>
    </xf>
    <xf numFmtId="0" fontId="10" fillId="0" borderId="1" xfId="8" applyFont="1" applyBorder="1" applyAlignment="1">
      <alignment horizontal="center" vertical="center" wrapText="1"/>
    </xf>
    <xf numFmtId="166" fontId="10" fillId="0" borderId="1" xfId="1" applyNumberFormat="1" applyFont="1" applyBorder="1" applyAlignment="1" applyProtection="1">
      <alignment horizontal="center" vertical="center" wrapText="1"/>
    </xf>
    <xf numFmtId="1" fontId="10" fillId="0" borderId="1" xfId="8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</xf>
    <xf numFmtId="1" fontId="10" fillId="0" borderId="1" xfId="60" applyNumberFormat="1" applyFont="1" applyBorder="1" applyAlignment="1" applyProtection="1">
      <alignment horizontal="center" vertical="center" wrapText="1"/>
    </xf>
    <xf numFmtId="170" fontId="16" fillId="0" borderId="1" xfId="60" applyNumberFormat="1" applyFont="1" applyBorder="1" applyAlignment="1" applyProtection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 wrapText="1"/>
    </xf>
    <xf numFmtId="0" fontId="17" fillId="0" borderId="0" xfId="11" applyFont="1"/>
    <xf numFmtId="0" fontId="5" fillId="0" borderId="0" xfId="11" applyFont="1"/>
    <xf numFmtId="0" fontId="13" fillId="0" borderId="1" xfId="11" applyFont="1" applyFill="1" applyBorder="1" applyAlignment="1">
      <alignment vertical="center" wrapText="1"/>
    </xf>
    <xf numFmtId="167" fontId="11" fillId="0" borderId="1" xfId="1" applyNumberFormat="1" applyFont="1" applyFill="1" applyBorder="1" applyAlignment="1" applyProtection="1">
      <alignment vertical="center" wrapText="1"/>
    </xf>
    <xf numFmtId="0" fontId="14" fillId="0" borderId="0" xfId="11" applyFont="1" applyFill="1" applyAlignment="1"/>
    <xf numFmtId="0" fontId="5" fillId="0" borderId="0" xfId="11" applyFont="1" applyFill="1"/>
    <xf numFmtId="0" fontId="0" fillId="0" borderId="0" xfId="0" applyFill="1"/>
    <xf numFmtId="0" fontId="6" fillId="0" borderId="0" xfId="11" applyFont="1" applyFill="1" applyBorder="1" applyAlignment="1">
      <alignment horizontal="center" vertical="center" wrapText="1"/>
    </xf>
    <xf numFmtId="0" fontId="9" fillId="0" borderId="0" xfId="11" applyFont="1" applyFill="1"/>
    <xf numFmtId="0" fontId="7" fillId="0" borderId="1" xfId="11" applyFont="1" applyFill="1" applyBorder="1" applyAlignment="1">
      <alignment vertical="center" wrapText="1"/>
    </xf>
    <xf numFmtId="168" fontId="8" fillId="0" borderId="1" xfId="2" applyNumberFormat="1" applyFont="1" applyFill="1" applyBorder="1" applyAlignment="1" applyProtection="1">
      <alignment vertical="center" wrapText="1"/>
    </xf>
    <xf numFmtId="4" fontId="16" fillId="0" borderId="1" xfId="60" applyNumberFormat="1" applyFont="1" applyBorder="1" applyAlignment="1" applyProtection="1">
      <alignment horizontal="center" vertical="center" wrapText="1"/>
    </xf>
    <xf numFmtId="4" fontId="12" fillId="0" borderId="1" xfId="1" applyNumberFormat="1" applyFont="1" applyBorder="1" applyAlignment="1" applyProtection="1">
      <alignment horizontal="center" vertical="center" wrapText="1"/>
    </xf>
    <xf numFmtId="0" fontId="18" fillId="0" borderId="0" xfId="7" applyFont="1"/>
    <xf numFmtId="0" fontId="18" fillId="0" borderId="0" xfId="0" applyFont="1"/>
    <xf numFmtId="0" fontId="10" fillId="0" borderId="1" xfId="8" applyFont="1" applyFill="1" applyBorder="1" applyAlignment="1">
      <alignment horizontal="center" vertical="center" wrapText="1"/>
    </xf>
    <xf numFmtId="169" fontId="3" fillId="0" borderId="0" xfId="7" applyNumberFormat="1"/>
    <xf numFmtId="169" fontId="18" fillId="0" borderId="0" xfId="7" applyNumberFormat="1" applyFont="1"/>
    <xf numFmtId="171" fontId="19" fillId="0" borderId="0" xfId="2" applyNumberFormat="1"/>
    <xf numFmtId="166" fontId="10" fillId="0" borderId="1" xfId="1" applyNumberFormat="1" applyFont="1" applyFill="1" applyBorder="1" applyAlignment="1" applyProtection="1">
      <alignment horizontal="center" vertical="center" wrapText="1"/>
    </xf>
    <xf numFmtId="172" fontId="19" fillId="0" borderId="1" xfId="2" applyNumberFormat="1" applyBorder="1" applyProtection="1"/>
    <xf numFmtId="0" fontId="12" fillId="0" borderId="1" xfId="8" applyFont="1" applyBorder="1" applyAlignment="1">
      <alignment horizontal="center" vertical="center" wrapText="1"/>
    </xf>
    <xf numFmtId="9" fontId="19" fillId="0" borderId="1" xfId="2" applyBorder="1" applyProtection="1"/>
    <xf numFmtId="4" fontId="17" fillId="0" borderId="0" xfId="11" applyNumberFormat="1" applyFont="1"/>
    <xf numFmtId="174" fontId="19" fillId="0" borderId="1" xfId="2" applyNumberFormat="1" applyBorder="1" applyProtection="1"/>
    <xf numFmtId="171" fontId="19" fillId="0" borderId="1" xfId="2" applyNumberFormat="1" applyBorder="1" applyProtection="1"/>
    <xf numFmtId="0" fontId="17" fillId="0" borderId="0" xfId="11" applyFont="1" applyAlignment="1">
      <alignment horizontal="right"/>
    </xf>
    <xf numFmtId="4" fontId="21" fillId="0" borderId="0" xfId="7" applyNumberFormat="1" applyFont="1"/>
    <xf numFmtId="171" fontId="17" fillId="0" borderId="0" xfId="11" applyNumberFormat="1" applyFont="1"/>
    <xf numFmtId="4" fontId="10" fillId="0" borderId="0" xfId="1" applyNumberFormat="1" applyFont="1" applyBorder="1" applyAlignment="1" applyProtection="1">
      <alignment horizontal="center" vertical="center"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7" applyAlignment="1">
      <alignment wrapText="1"/>
    </xf>
    <xf numFmtId="0" fontId="0" fillId="0" borderId="0" xfId="0" applyAlignment="1">
      <alignment wrapText="1"/>
    </xf>
    <xf numFmtId="169" fontId="3" fillId="0" borderId="1" xfId="7" applyNumberFormat="1" applyBorder="1" applyAlignment="1">
      <alignment horizontal="center"/>
    </xf>
    <xf numFmtId="169" fontId="3" fillId="0" borderId="1" xfId="7" applyNumberFormat="1" applyBorder="1"/>
    <xf numFmtId="169" fontId="16" fillId="0" borderId="1" xfId="1" applyNumberFormat="1" applyFont="1" applyBorder="1" applyAlignment="1" applyProtection="1">
      <alignment horizontal="center" vertical="center" wrapText="1"/>
    </xf>
    <xf numFmtId="4" fontId="17" fillId="0" borderId="0" xfId="11" applyNumberFormat="1" applyFont="1" applyFill="1"/>
    <xf numFmtId="166" fontId="17" fillId="0" borderId="0" xfId="1" applyNumberFormat="1" applyFont="1" applyBorder="1" applyAlignment="1" applyProtection="1"/>
    <xf numFmtId="0" fontId="21" fillId="0" borderId="0" xfId="7" applyFont="1"/>
    <xf numFmtId="0" fontId="21" fillId="0" borderId="0" xfId="0" applyFont="1"/>
    <xf numFmtId="0" fontId="5" fillId="0" borderId="0" xfId="11" applyFont="1" applyBorder="1"/>
    <xf numFmtId="167" fontId="5" fillId="0" borderId="0" xfId="11" applyNumberFormat="1" applyFont="1" applyBorder="1"/>
    <xf numFmtId="170" fontId="5" fillId="0" borderId="0" xfId="11" applyNumberFormat="1" applyFont="1" applyBorder="1"/>
    <xf numFmtId="166" fontId="5" fillId="0" borderId="0" xfId="11" applyNumberFormat="1" applyFont="1" applyBorder="1"/>
    <xf numFmtId="0" fontId="3" fillId="0" borderId="0" xfId="7" applyBorder="1"/>
    <xf numFmtId="166" fontId="3" fillId="0" borderId="0" xfId="7" applyNumberFormat="1" applyBorder="1"/>
    <xf numFmtId="0" fontId="0" fillId="0" borderId="0" xfId="0" applyBorder="1"/>
    <xf numFmtId="4" fontId="3" fillId="0" borderId="0" xfId="7" applyNumberFormat="1" applyBorder="1"/>
    <xf numFmtId="175" fontId="5" fillId="0" borderId="0" xfId="11" applyNumberFormat="1" applyFont="1"/>
    <xf numFmtId="167" fontId="5" fillId="0" borderId="0" xfId="11" applyNumberFormat="1" applyFont="1" applyFill="1" applyBorder="1"/>
    <xf numFmtId="0" fontId="17" fillId="0" borderId="0" xfId="11" applyFont="1" applyFill="1"/>
    <xf numFmtId="0" fontId="3" fillId="0" borderId="1" xfId="7" applyBorder="1" applyAlignment="1">
      <alignment horizontal="center" wrapText="1"/>
    </xf>
    <xf numFmtId="4" fontId="16" fillId="2" borderId="1" xfId="1" applyNumberFormat="1" applyFont="1" applyFill="1" applyBorder="1" applyAlignment="1" applyProtection="1">
      <alignment horizontal="center" vertical="center" wrapText="1"/>
    </xf>
    <xf numFmtId="0" fontId="12" fillId="0" borderId="0" xfId="8" applyFont="1" applyBorder="1" applyAlignment="1">
      <alignment horizontal="center" vertical="center" wrapText="1"/>
    </xf>
    <xf numFmtId="166" fontId="10" fillId="0" borderId="0" xfId="1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170" fontId="16" fillId="0" borderId="0" xfId="60" applyNumberFormat="1" applyFont="1" applyBorder="1" applyAlignment="1" applyProtection="1">
      <alignment horizontal="center" vertical="center" wrapText="1"/>
    </xf>
    <xf numFmtId="167" fontId="11" fillId="0" borderId="1" xfId="82" applyNumberFormat="1" applyFont="1" applyFill="1" applyBorder="1" applyAlignment="1" applyProtection="1">
      <alignment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15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8" fillId="0" borderId="1" xfId="11" applyFont="1" applyBorder="1" applyAlignment="1">
      <alignment horizontal="center" vertical="center" wrapText="1"/>
    </xf>
    <xf numFmtId="167" fontId="8" fillId="0" borderId="1" xfId="82" applyNumberFormat="1" applyFont="1" applyFill="1" applyBorder="1" applyAlignment="1" applyProtection="1">
      <alignment vertical="center" wrapText="1"/>
    </xf>
    <xf numFmtId="166" fontId="7" fillId="0" borderId="1" xfId="82" applyNumberFormat="1" applyFont="1" applyFill="1" applyBorder="1" applyAlignment="1" applyProtection="1">
      <alignment vertical="center" wrapText="1"/>
    </xf>
    <xf numFmtId="166" fontId="13" fillId="0" borderId="1" xfId="82" applyNumberFormat="1" applyFont="1" applyFill="1" applyBorder="1" applyAlignment="1" applyProtection="1">
      <alignment vertical="center" wrapText="1"/>
    </xf>
    <xf numFmtId="166" fontId="5" fillId="0" borderId="0" xfId="11" applyNumberFormat="1" applyFont="1" applyFill="1"/>
    <xf numFmtId="177" fontId="5" fillId="0" borderId="0" xfId="11" applyNumberFormat="1" applyFont="1" applyFill="1"/>
    <xf numFmtId="164" fontId="13" fillId="0" borderId="1" xfId="82" applyNumberFormat="1" applyFont="1" applyFill="1" applyBorder="1" applyAlignment="1" applyProtection="1">
      <alignment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164" fontId="8" fillId="0" borderId="1" xfId="82" applyFont="1" applyFill="1" applyBorder="1" applyAlignment="1" applyProtection="1">
      <alignment horizontal="center" vertical="center" wrapText="1"/>
    </xf>
    <xf numFmtId="9" fontId="8" fillId="0" borderId="1" xfId="69" applyNumberFormat="1" applyFont="1" applyFill="1" applyBorder="1" applyAlignment="1" applyProtection="1">
      <alignment vertical="center" wrapText="1"/>
    </xf>
    <xf numFmtId="166" fontId="19" fillId="0" borderId="1" xfId="1" applyNumberFormat="1" applyFill="1" applyBorder="1" applyProtection="1"/>
    <xf numFmtId="167" fontId="11" fillId="0" borderId="1" xfId="63" applyNumberFormat="1" applyFont="1" applyFill="1" applyBorder="1" applyAlignment="1" applyProtection="1">
      <alignment vertical="center" wrapText="1"/>
    </xf>
    <xf numFmtId="166" fontId="18" fillId="0" borderId="1" xfId="1" applyNumberFormat="1" applyFont="1" applyFill="1" applyBorder="1" applyProtection="1"/>
    <xf numFmtId="176" fontId="13" fillId="0" borderId="1" xfId="82" applyNumberFormat="1" applyFont="1" applyFill="1" applyBorder="1" applyAlignment="1" applyProtection="1">
      <alignment vertical="center" wrapText="1"/>
    </xf>
    <xf numFmtId="0" fontId="10" fillId="0" borderId="0" xfId="11" applyFont="1" applyFill="1"/>
    <xf numFmtId="0" fontId="26" fillId="0" borderId="0" xfId="0" applyFont="1" applyAlignment="1">
      <alignment horizontal="right"/>
    </xf>
    <xf numFmtId="0" fontId="10" fillId="0" borderId="0" xfId="0" applyFont="1" applyFill="1"/>
    <xf numFmtId="0" fontId="27" fillId="0" borderId="0" xfId="11" applyFont="1" applyFill="1" applyBorder="1" applyAlignment="1">
      <alignment vertical="center" wrapText="1"/>
    </xf>
    <xf numFmtId="166" fontId="3" fillId="0" borderId="1" xfId="1" applyNumberFormat="1" applyFont="1" applyFill="1" applyBorder="1"/>
    <xf numFmtId="166" fontId="3" fillId="0" borderId="1" xfId="1" applyNumberFormat="1" applyFont="1" applyFill="1" applyBorder="1" applyProtection="1"/>
    <xf numFmtId="164" fontId="7" fillId="0" borderId="1" xfId="82" applyNumberFormat="1" applyFont="1" applyFill="1" applyBorder="1" applyAlignment="1" applyProtection="1">
      <alignment vertical="center" wrapText="1"/>
    </xf>
    <xf numFmtId="0" fontId="3" fillId="0" borderId="0" xfId="0" applyFont="1" applyFill="1"/>
    <xf numFmtId="0" fontId="7" fillId="0" borderId="1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166" fontId="8" fillId="0" borderId="1" xfId="82" applyNumberFormat="1" applyFont="1" applyFill="1" applyBorder="1" applyAlignment="1" applyProtection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  <xf numFmtId="166" fontId="11" fillId="0" borderId="1" xfId="82" applyNumberFormat="1" applyFont="1" applyFill="1" applyBorder="1" applyAlignment="1" applyProtection="1">
      <alignment horizontal="center" vertical="center" wrapText="1"/>
    </xf>
    <xf numFmtId="0" fontId="27" fillId="0" borderId="0" xfId="11" applyFont="1" applyFill="1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 wrapText="1"/>
    </xf>
    <xf numFmtId="0" fontId="8" fillId="0" borderId="9" xfId="11" applyFont="1" applyFill="1" applyBorder="1" applyAlignment="1">
      <alignment horizontal="center" vertical="center" wrapText="1"/>
    </xf>
    <xf numFmtId="0" fontId="8" fillId="0" borderId="10" xfId="11" applyFont="1" applyFill="1" applyBorder="1" applyAlignment="1">
      <alignment horizontal="center" vertical="center" wrapText="1"/>
    </xf>
    <xf numFmtId="0" fontId="8" fillId="0" borderId="13" xfId="11" applyFont="1" applyFill="1" applyBorder="1" applyAlignment="1">
      <alignment horizontal="center" vertical="center" wrapText="1"/>
    </xf>
    <xf numFmtId="0" fontId="8" fillId="0" borderId="0" xfId="11" applyFont="1" applyFill="1" applyBorder="1" applyAlignment="1">
      <alignment horizontal="center" vertical="center" wrapText="1"/>
    </xf>
    <xf numFmtId="0" fontId="8" fillId="0" borderId="14" xfId="11" applyFont="1" applyFill="1" applyBorder="1" applyAlignment="1">
      <alignment horizontal="center" vertical="center" wrapText="1"/>
    </xf>
    <xf numFmtId="0" fontId="8" fillId="0" borderId="11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12" xfId="11" applyFont="1" applyFill="1" applyBorder="1" applyAlignment="1">
      <alignment horizontal="center" vertical="center" wrapText="1"/>
    </xf>
    <xf numFmtId="0" fontId="8" fillId="0" borderId="6" xfId="11" applyFont="1" applyFill="1" applyBorder="1" applyAlignment="1">
      <alignment horizontal="center" vertical="center" wrapText="1"/>
    </xf>
    <xf numFmtId="0" fontId="8" fillId="0" borderId="15" xfId="11" applyFont="1" applyFill="1" applyBorder="1" applyAlignment="1">
      <alignment horizontal="center" vertical="center" wrapText="1"/>
    </xf>
    <xf numFmtId="0" fontId="8" fillId="0" borderId="7" xfId="11" applyFont="1" applyFill="1" applyBorder="1" applyAlignment="1">
      <alignment horizontal="center" vertical="center" wrapText="1"/>
    </xf>
    <xf numFmtId="0" fontId="3" fillId="0" borderId="5" xfId="7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2" fillId="0" borderId="5" xfId="1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5" fillId="0" borderId="0" xfId="11" applyFont="1" applyBorder="1" applyAlignment="1">
      <alignment horizontal="center" vertical="center" wrapText="1"/>
    </xf>
    <xf numFmtId="0" fontId="8" fillId="0" borderId="8" xfId="1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2" fillId="0" borderId="5" xfId="8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10" fillId="0" borderId="5" xfId="1" applyNumberFormat="1" applyFont="1" applyBorder="1" applyAlignment="1" applyProtection="1">
      <alignment horizontal="center" vertical="center" wrapText="1"/>
    </xf>
  </cellXfs>
  <cellStyles count="109">
    <cellStyle name="Обычный" xfId="0" builtinId="0"/>
    <cellStyle name="Обычный 10" xfId="3"/>
    <cellStyle name="Обычный 10 2" xfId="4"/>
    <cellStyle name="Обычный 10 2 2" xfId="5"/>
    <cellStyle name="Обычный 10 3" xfId="6"/>
    <cellStyle name="Обычный 11" xfId="7"/>
    <cellStyle name="Обычный 12" xfId="67"/>
    <cellStyle name="Обычный 13" xfId="8"/>
    <cellStyle name="Обычный 14" xfId="99"/>
    <cellStyle name="Обычный 15" xfId="104"/>
    <cellStyle name="Обычный 2" xfId="9"/>
    <cellStyle name="Обычный 2 2" xfId="10"/>
    <cellStyle name="Обычный 2 2 2" xfId="11"/>
    <cellStyle name="Обычный 2 3" xfId="12"/>
    <cellStyle name="Обычный 2 4" xfId="102"/>
    <cellStyle name="Обычный 2_СВОД%20по%20МО_2015_на%20контр.цифры(1)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5 2" xfId="19"/>
    <cellStyle name="Обычный 6" xfId="20"/>
    <cellStyle name="Обычный 6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3" xfId="27"/>
    <cellStyle name="Обычный 9" xfId="28"/>
    <cellStyle name="Обычный 9 2" xfId="29"/>
    <cellStyle name="Обычный 9 2 2" xfId="30"/>
    <cellStyle name="Обычный 9 3" xfId="31"/>
    <cellStyle name="Пояснение 2" xfId="108"/>
    <cellStyle name="Процентный" xfId="2" builtinId="5"/>
    <cellStyle name="Процентный 2" xfId="32"/>
    <cellStyle name="Процентный 2 2" xfId="33"/>
    <cellStyle name="Процентный 2 2 2" xfId="69"/>
    <cellStyle name="Процентный 2 3" xfId="68"/>
    <cellStyle name="Процентный 2 4" xfId="105"/>
    <cellStyle name="Процентный 3" xfId="34"/>
    <cellStyle name="Процентный 3 2" xfId="35"/>
    <cellStyle name="Процентный 3 2 2" xfId="36"/>
    <cellStyle name="Процентный 3 2 2 2" xfId="72"/>
    <cellStyle name="Процентный 3 2 3" xfId="71"/>
    <cellStyle name="Процентный 3 3" xfId="37"/>
    <cellStyle name="Процентный 3 3 2" xfId="38"/>
    <cellStyle name="Процентный 3 3 2 2" xfId="74"/>
    <cellStyle name="Процентный 3 3 3" xfId="73"/>
    <cellStyle name="Процентный 3 4" xfId="39"/>
    <cellStyle name="Процентный 3 4 2" xfId="40"/>
    <cellStyle name="Процентный 3 4 2 2" xfId="76"/>
    <cellStyle name="Процентный 3 4 3" xfId="75"/>
    <cellStyle name="Процентный 3 5" xfId="41"/>
    <cellStyle name="Процентный 3 5 2" xfId="77"/>
    <cellStyle name="Процентный 3 6" xfId="70"/>
    <cellStyle name="Процентный 4" xfId="42"/>
    <cellStyle name="Процентный 4 2" xfId="43"/>
    <cellStyle name="Процентный 4 2 2" xfId="79"/>
    <cellStyle name="Процентный 4 3" xfId="78"/>
    <cellStyle name="Процентный 5" xfId="64"/>
    <cellStyle name="Процентный 6" xfId="66"/>
    <cellStyle name="Процентный 7" xfId="100"/>
    <cellStyle name="Процентный 8" xfId="106"/>
    <cellStyle name="Финансовый" xfId="1" builtinId="3"/>
    <cellStyle name="Финансовый 10" xfId="101"/>
    <cellStyle name="Финансовый 11" xfId="107"/>
    <cellStyle name="Финансовый 2" xfId="44"/>
    <cellStyle name="Финансовый 2 2" xfId="45"/>
    <cellStyle name="Финансовый 2 2 2" xfId="46"/>
    <cellStyle name="Финансовый 2 2 2 2" xfId="82"/>
    <cellStyle name="Финансовый 2 2 3" xfId="81"/>
    <cellStyle name="Финансовый 2 3" xfId="47"/>
    <cellStyle name="Финансовый 2 3 2" xfId="83"/>
    <cellStyle name="Финансовый 2 4" xfId="80"/>
    <cellStyle name="Финансовый 2 5" xfId="103"/>
    <cellStyle name="Финансовый 3" xfId="48"/>
    <cellStyle name="Финансовый 3 2" xfId="49"/>
    <cellStyle name="Финансовый 3 2 2" xfId="85"/>
    <cellStyle name="Финансовый 3 3" xfId="84"/>
    <cellStyle name="Финансовый 4" xfId="50"/>
    <cellStyle name="Финансовый 4 2" xfId="51"/>
    <cellStyle name="Финансовый 4 2 2" xfId="52"/>
    <cellStyle name="Финансовый 4 2 2 2" xfId="88"/>
    <cellStyle name="Финансовый 4 2 3" xfId="87"/>
    <cellStyle name="Финансовый 4 3" xfId="53"/>
    <cellStyle name="Финансовый 4 3 2" xfId="54"/>
    <cellStyle name="Финансовый 4 3 2 2" xfId="90"/>
    <cellStyle name="Финансовый 4 3 3" xfId="89"/>
    <cellStyle name="Финансовый 4 4" xfId="55"/>
    <cellStyle name="Финансовый 4 4 2" xfId="56"/>
    <cellStyle name="Финансовый 4 4 2 2" xfId="92"/>
    <cellStyle name="Финансовый 4 4 3" xfId="91"/>
    <cellStyle name="Финансовый 4 5" xfId="57"/>
    <cellStyle name="Финансовый 4 5 2" xfId="93"/>
    <cellStyle name="Финансовый 4 6" xfId="86"/>
    <cellStyle name="Финансовый 5" xfId="58"/>
    <cellStyle name="Финансовый 5 2" xfId="59"/>
    <cellStyle name="Финансовый 5 2 2" xfId="95"/>
    <cellStyle name="Финансовый 5 3" xfId="94"/>
    <cellStyle name="Финансовый 6" xfId="60"/>
    <cellStyle name="Финансовый 6 2" xfId="96"/>
    <cellStyle name="Финансовый 7" xfId="61"/>
    <cellStyle name="Финансовый 7 2" xfId="62"/>
    <cellStyle name="Финансовый 7 2 2" xfId="98"/>
    <cellStyle name="Финансовый 7 3" xfId="97"/>
    <cellStyle name="Финансовый 8" xfId="63"/>
    <cellStyle name="Финансовый 9" xfId="6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IU31"/>
  <sheetViews>
    <sheetView tabSelected="1" zoomScale="120" zoomScaleNormal="120" zoomScaleSheetLayoutView="110" workbookViewId="0">
      <selection activeCell="K6" sqref="K6"/>
    </sheetView>
  </sheetViews>
  <sheetFormatPr defaultColWidth="8.85546875" defaultRowHeight="12.75" x14ac:dyDescent="0.2"/>
  <cols>
    <col min="1" max="1" width="4" style="20" customWidth="1"/>
    <col min="2" max="2" width="18.7109375" style="20" customWidth="1"/>
    <col min="3" max="5" width="7.28515625" style="20" hidden="1" customWidth="1"/>
    <col min="6" max="6" width="5.42578125" style="20" customWidth="1"/>
    <col min="7" max="7" width="7" style="20" customWidth="1"/>
    <col min="8" max="8" width="8" style="20" customWidth="1"/>
    <col min="9" max="9" width="9.7109375" style="20" customWidth="1"/>
    <col min="10" max="10" width="13.28515625" style="20" customWidth="1"/>
    <col min="11" max="12" width="13.7109375" style="20" customWidth="1"/>
    <col min="13" max="13" width="13.42578125" style="20" customWidth="1"/>
    <col min="14" max="14" width="11.85546875" style="20" customWidth="1"/>
    <col min="15" max="15" width="13.7109375" style="20" customWidth="1"/>
    <col min="16" max="16" width="14.140625" style="20" customWidth="1"/>
    <col min="17" max="18" width="13.7109375" style="20" customWidth="1"/>
    <col min="19" max="924" width="9.140625" style="20" customWidth="1"/>
    <col min="925" max="16384" width="8.85546875" style="21"/>
  </cols>
  <sheetData>
    <row r="1" spans="1:931" s="96" customFormat="1" ht="15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 t="s">
        <v>44</v>
      </c>
      <c r="S1" s="94"/>
      <c r="T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  <c r="IY1" s="94"/>
      <c r="IZ1" s="94"/>
      <c r="JA1" s="94"/>
      <c r="JB1" s="94"/>
      <c r="JC1" s="94"/>
      <c r="JD1" s="94"/>
      <c r="JE1" s="94"/>
      <c r="JF1" s="94"/>
      <c r="JG1" s="94"/>
      <c r="JH1" s="94"/>
      <c r="JI1" s="94"/>
      <c r="JJ1" s="94"/>
      <c r="JK1" s="94"/>
      <c r="JL1" s="94"/>
      <c r="JM1" s="94"/>
      <c r="JN1" s="94"/>
      <c r="JO1" s="94"/>
      <c r="JP1" s="94"/>
      <c r="JQ1" s="94"/>
      <c r="JR1" s="94"/>
      <c r="JS1" s="94"/>
      <c r="JT1" s="94"/>
      <c r="JU1" s="94"/>
      <c r="JV1" s="94"/>
      <c r="JW1" s="94"/>
      <c r="JX1" s="94"/>
      <c r="JY1" s="94"/>
      <c r="JZ1" s="94"/>
      <c r="KA1" s="94"/>
      <c r="KB1" s="94"/>
      <c r="KC1" s="94"/>
      <c r="KD1" s="94"/>
      <c r="KE1" s="94"/>
      <c r="KF1" s="94"/>
      <c r="KG1" s="94"/>
      <c r="KH1" s="94"/>
      <c r="KI1" s="94"/>
      <c r="KJ1" s="94"/>
      <c r="KK1" s="94"/>
      <c r="KL1" s="94"/>
      <c r="KM1" s="94"/>
      <c r="KN1" s="94"/>
      <c r="KO1" s="94"/>
      <c r="KP1" s="94"/>
      <c r="KQ1" s="94"/>
      <c r="KR1" s="94"/>
      <c r="KS1" s="94"/>
      <c r="KT1" s="94"/>
      <c r="KU1" s="94"/>
      <c r="KV1" s="94"/>
      <c r="KW1" s="94"/>
      <c r="KX1" s="94"/>
      <c r="KY1" s="94"/>
      <c r="KZ1" s="94"/>
      <c r="LA1" s="94"/>
      <c r="LB1" s="94"/>
      <c r="LC1" s="94"/>
      <c r="LD1" s="94"/>
      <c r="LE1" s="94"/>
      <c r="LF1" s="94"/>
      <c r="LG1" s="94"/>
      <c r="LH1" s="94"/>
      <c r="LI1" s="94"/>
      <c r="LJ1" s="94"/>
      <c r="LK1" s="94"/>
      <c r="LL1" s="94"/>
      <c r="LM1" s="94"/>
      <c r="LN1" s="94"/>
      <c r="LO1" s="94"/>
      <c r="LP1" s="94"/>
      <c r="LQ1" s="94"/>
      <c r="LR1" s="94"/>
      <c r="LS1" s="94"/>
      <c r="LT1" s="94"/>
      <c r="LU1" s="94"/>
      <c r="LV1" s="94"/>
      <c r="LW1" s="94"/>
      <c r="LX1" s="94"/>
      <c r="LY1" s="94"/>
      <c r="LZ1" s="94"/>
      <c r="MA1" s="94"/>
      <c r="MB1" s="94"/>
      <c r="MC1" s="94"/>
      <c r="MD1" s="94"/>
      <c r="ME1" s="94"/>
      <c r="MF1" s="94"/>
      <c r="MG1" s="94"/>
      <c r="MH1" s="94"/>
      <c r="MI1" s="94"/>
      <c r="MJ1" s="94"/>
      <c r="MK1" s="94"/>
      <c r="ML1" s="94"/>
      <c r="MM1" s="94"/>
      <c r="MN1" s="94"/>
      <c r="MO1" s="94"/>
      <c r="MP1" s="94"/>
      <c r="MQ1" s="94"/>
      <c r="MR1" s="94"/>
      <c r="MS1" s="94"/>
      <c r="MT1" s="94"/>
      <c r="MU1" s="94"/>
      <c r="MV1" s="94"/>
      <c r="MW1" s="94"/>
      <c r="MX1" s="94"/>
      <c r="MY1" s="94"/>
      <c r="MZ1" s="94"/>
      <c r="NA1" s="94"/>
      <c r="NB1" s="94"/>
      <c r="NC1" s="94"/>
      <c r="ND1" s="94"/>
      <c r="NE1" s="94"/>
      <c r="NF1" s="94"/>
      <c r="NG1" s="94"/>
      <c r="NH1" s="94"/>
      <c r="NI1" s="94"/>
      <c r="NJ1" s="94"/>
      <c r="NK1" s="94"/>
      <c r="NL1" s="94"/>
      <c r="NM1" s="94"/>
      <c r="NN1" s="94"/>
      <c r="NO1" s="94"/>
      <c r="NP1" s="94"/>
      <c r="NQ1" s="94"/>
      <c r="NR1" s="94"/>
      <c r="NS1" s="94"/>
      <c r="NT1" s="94"/>
      <c r="NU1" s="94"/>
      <c r="NV1" s="94"/>
      <c r="NW1" s="94"/>
      <c r="NX1" s="94"/>
      <c r="NY1" s="94"/>
      <c r="NZ1" s="94"/>
      <c r="OA1" s="94"/>
      <c r="OB1" s="94"/>
      <c r="OC1" s="94"/>
      <c r="OD1" s="94"/>
      <c r="OE1" s="94"/>
      <c r="OF1" s="94"/>
      <c r="OG1" s="94"/>
      <c r="OH1" s="94"/>
      <c r="OI1" s="94"/>
      <c r="OJ1" s="94"/>
      <c r="OK1" s="94"/>
      <c r="OL1" s="94"/>
      <c r="OM1" s="94"/>
      <c r="ON1" s="94"/>
      <c r="OO1" s="94"/>
      <c r="OP1" s="94"/>
      <c r="OQ1" s="94"/>
      <c r="OR1" s="94"/>
      <c r="OS1" s="94"/>
      <c r="OT1" s="94"/>
      <c r="OU1" s="94"/>
      <c r="OV1" s="94"/>
      <c r="OW1" s="94"/>
      <c r="OX1" s="94"/>
      <c r="OY1" s="94"/>
      <c r="OZ1" s="94"/>
      <c r="PA1" s="94"/>
      <c r="PB1" s="94"/>
      <c r="PC1" s="94"/>
      <c r="PD1" s="94"/>
      <c r="PE1" s="94"/>
      <c r="PF1" s="94"/>
      <c r="PG1" s="94"/>
      <c r="PH1" s="94"/>
      <c r="PI1" s="94"/>
      <c r="PJ1" s="94"/>
      <c r="PK1" s="94"/>
      <c r="PL1" s="94"/>
      <c r="PM1" s="94"/>
      <c r="PN1" s="94"/>
      <c r="PO1" s="94"/>
      <c r="PP1" s="94"/>
      <c r="PQ1" s="94"/>
      <c r="PR1" s="94"/>
      <c r="PS1" s="94"/>
      <c r="PT1" s="94"/>
      <c r="PU1" s="94"/>
      <c r="PV1" s="94"/>
      <c r="PW1" s="94"/>
      <c r="PX1" s="94"/>
      <c r="PY1" s="94"/>
      <c r="PZ1" s="94"/>
      <c r="QA1" s="94"/>
      <c r="QB1" s="94"/>
      <c r="QC1" s="94"/>
      <c r="QD1" s="94"/>
      <c r="QE1" s="94"/>
      <c r="QF1" s="94"/>
      <c r="QG1" s="94"/>
      <c r="QH1" s="94"/>
      <c r="QI1" s="94"/>
      <c r="QJ1" s="94"/>
      <c r="QK1" s="94"/>
      <c r="QL1" s="94"/>
      <c r="QM1" s="94"/>
      <c r="QN1" s="94"/>
      <c r="QO1" s="94"/>
      <c r="QP1" s="94"/>
      <c r="QQ1" s="94"/>
      <c r="QR1" s="94"/>
      <c r="QS1" s="94"/>
      <c r="QT1" s="94"/>
      <c r="QU1" s="94"/>
      <c r="QV1" s="94"/>
      <c r="QW1" s="94"/>
      <c r="QX1" s="94"/>
      <c r="QY1" s="94"/>
      <c r="QZ1" s="94"/>
      <c r="RA1" s="94"/>
      <c r="RB1" s="94"/>
      <c r="RC1" s="94"/>
      <c r="RD1" s="94"/>
      <c r="RE1" s="94"/>
      <c r="RF1" s="94"/>
      <c r="RG1" s="94"/>
      <c r="RH1" s="94"/>
      <c r="RI1" s="94"/>
      <c r="RJ1" s="94"/>
      <c r="RK1" s="94"/>
      <c r="RL1" s="94"/>
      <c r="RM1" s="94"/>
      <c r="RN1" s="94"/>
      <c r="RO1" s="94"/>
      <c r="RP1" s="94"/>
      <c r="RQ1" s="94"/>
      <c r="RR1" s="94"/>
      <c r="RS1" s="94"/>
      <c r="RT1" s="94"/>
      <c r="RU1" s="94"/>
      <c r="RV1" s="94"/>
      <c r="RW1" s="94"/>
      <c r="RX1" s="94"/>
      <c r="RY1" s="94"/>
      <c r="RZ1" s="94"/>
      <c r="SA1" s="94"/>
      <c r="SB1" s="94"/>
      <c r="SC1" s="94"/>
      <c r="SD1" s="94"/>
      <c r="SE1" s="94"/>
      <c r="SF1" s="94"/>
      <c r="SG1" s="94"/>
      <c r="SH1" s="94"/>
      <c r="SI1" s="94"/>
      <c r="SJ1" s="94"/>
      <c r="SK1" s="94"/>
      <c r="SL1" s="94"/>
      <c r="SM1" s="94"/>
      <c r="SN1" s="94"/>
      <c r="SO1" s="94"/>
      <c r="SP1" s="94"/>
      <c r="SQ1" s="94"/>
      <c r="SR1" s="94"/>
      <c r="SS1" s="94"/>
      <c r="ST1" s="94"/>
      <c r="SU1" s="94"/>
      <c r="SV1" s="94"/>
      <c r="SW1" s="94"/>
      <c r="SX1" s="94"/>
      <c r="SY1" s="94"/>
      <c r="SZ1" s="94"/>
      <c r="TA1" s="94"/>
      <c r="TB1" s="94"/>
      <c r="TC1" s="94"/>
      <c r="TD1" s="94"/>
      <c r="TE1" s="94"/>
      <c r="TF1" s="94"/>
      <c r="TG1" s="94"/>
      <c r="TH1" s="94"/>
      <c r="TI1" s="94"/>
      <c r="TJ1" s="94"/>
      <c r="TK1" s="94"/>
      <c r="TL1" s="94"/>
      <c r="TM1" s="94"/>
      <c r="TN1" s="94"/>
      <c r="TO1" s="94"/>
      <c r="TP1" s="94"/>
      <c r="TQ1" s="94"/>
      <c r="TR1" s="94"/>
      <c r="TS1" s="94"/>
      <c r="TT1" s="94"/>
      <c r="TU1" s="94"/>
      <c r="TV1" s="94"/>
      <c r="TW1" s="94"/>
      <c r="TX1" s="94"/>
      <c r="TY1" s="94"/>
      <c r="TZ1" s="94"/>
      <c r="UA1" s="94"/>
      <c r="UB1" s="94"/>
      <c r="UC1" s="94"/>
      <c r="UD1" s="94"/>
      <c r="UE1" s="94"/>
      <c r="UF1" s="94"/>
      <c r="UG1" s="94"/>
      <c r="UH1" s="94"/>
      <c r="UI1" s="94"/>
      <c r="UJ1" s="94"/>
      <c r="UK1" s="94"/>
      <c r="UL1" s="94"/>
      <c r="UM1" s="94"/>
      <c r="UN1" s="94"/>
      <c r="UO1" s="94"/>
      <c r="UP1" s="94"/>
      <c r="UQ1" s="94"/>
      <c r="UR1" s="94"/>
      <c r="US1" s="94"/>
      <c r="UT1" s="94"/>
      <c r="UU1" s="94"/>
      <c r="UV1" s="94"/>
      <c r="UW1" s="94"/>
      <c r="UX1" s="94"/>
      <c r="UY1" s="94"/>
      <c r="UZ1" s="94"/>
      <c r="VA1" s="94"/>
      <c r="VB1" s="94"/>
      <c r="VC1" s="94"/>
      <c r="VD1" s="94"/>
      <c r="VE1" s="94"/>
      <c r="VF1" s="94"/>
      <c r="VG1" s="94"/>
      <c r="VH1" s="94"/>
      <c r="VI1" s="94"/>
      <c r="VJ1" s="94"/>
      <c r="VK1" s="94"/>
      <c r="VL1" s="94"/>
      <c r="VM1" s="94"/>
      <c r="VN1" s="94"/>
      <c r="VO1" s="94"/>
      <c r="VP1" s="94"/>
      <c r="VQ1" s="94"/>
      <c r="VR1" s="94"/>
      <c r="VS1" s="94"/>
      <c r="VT1" s="94"/>
      <c r="VU1" s="94"/>
      <c r="VV1" s="94"/>
      <c r="VW1" s="94"/>
      <c r="VX1" s="94"/>
      <c r="VY1" s="94"/>
      <c r="VZ1" s="94"/>
      <c r="WA1" s="94"/>
      <c r="WB1" s="94"/>
      <c r="WC1" s="94"/>
      <c r="WD1" s="94"/>
      <c r="WE1" s="94"/>
      <c r="WF1" s="94"/>
      <c r="WG1" s="94"/>
      <c r="WH1" s="94"/>
      <c r="WI1" s="94"/>
      <c r="WJ1" s="94"/>
      <c r="WK1" s="94"/>
      <c r="WL1" s="94"/>
      <c r="WM1" s="94"/>
      <c r="WN1" s="94"/>
      <c r="WO1" s="94"/>
      <c r="WP1" s="94"/>
      <c r="WQ1" s="94"/>
      <c r="WR1" s="94"/>
      <c r="WS1" s="94"/>
      <c r="WT1" s="94"/>
      <c r="WU1" s="94"/>
      <c r="WV1" s="94"/>
      <c r="WW1" s="94"/>
      <c r="WX1" s="94"/>
      <c r="WY1" s="94"/>
      <c r="WZ1" s="94"/>
      <c r="XA1" s="94"/>
      <c r="XB1" s="94"/>
      <c r="XC1" s="94"/>
      <c r="XD1" s="94"/>
      <c r="XE1" s="94"/>
      <c r="XF1" s="94"/>
      <c r="XG1" s="94"/>
      <c r="XH1" s="94"/>
      <c r="XI1" s="94"/>
      <c r="XJ1" s="94"/>
      <c r="XK1" s="94"/>
      <c r="XL1" s="94"/>
      <c r="XM1" s="94"/>
      <c r="XN1" s="94"/>
      <c r="XO1" s="94"/>
      <c r="XP1" s="94"/>
      <c r="XQ1" s="94"/>
      <c r="XR1" s="94"/>
      <c r="XS1" s="94"/>
      <c r="XT1" s="94"/>
      <c r="XU1" s="94"/>
      <c r="XV1" s="94"/>
      <c r="XW1" s="94"/>
      <c r="XX1" s="94"/>
      <c r="XY1" s="94"/>
      <c r="XZ1" s="94"/>
      <c r="YA1" s="94"/>
      <c r="YB1" s="94"/>
      <c r="YC1" s="94"/>
      <c r="YD1" s="94"/>
      <c r="YE1" s="94"/>
      <c r="YF1" s="94"/>
      <c r="YG1" s="94"/>
      <c r="YH1" s="94"/>
      <c r="YI1" s="94"/>
      <c r="YJ1" s="94"/>
      <c r="YK1" s="94"/>
      <c r="YL1" s="94"/>
      <c r="YM1" s="94"/>
      <c r="YN1" s="94"/>
      <c r="YO1" s="94"/>
      <c r="YP1" s="94"/>
      <c r="YQ1" s="94"/>
      <c r="YR1" s="94"/>
      <c r="YS1" s="94"/>
      <c r="YT1" s="94"/>
      <c r="YU1" s="94"/>
      <c r="YV1" s="94"/>
      <c r="YW1" s="94"/>
      <c r="YX1" s="94"/>
      <c r="YY1" s="94"/>
      <c r="YZ1" s="94"/>
      <c r="ZA1" s="94"/>
      <c r="ZB1" s="94"/>
      <c r="ZC1" s="94"/>
      <c r="ZD1" s="94"/>
      <c r="ZE1" s="94"/>
      <c r="ZF1" s="94"/>
      <c r="ZG1" s="94"/>
      <c r="ZH1" s="94"/>
      <c r="ZI1" s="94"/>
      <c r="ZJ1" s="94"/>
      <c r="ZK1" s="94"/>
      <c r="ZL1" s="94"/>
      <c r="ZM1" s="94"/>
      <c r="ZN1" s="94"/>
      <c r="ZO1" s="94"/>
      <c r="ZP1" s="94"/>
      <c r="ZQ1" s="94"/>
      <c r="ZR1" s="94"/>
      <c r="ZS1" s="94"/>
      <c r="ZT1" s="94"/>
      <c r="ZU1" s="94"/>
      <c r="ZV1" s="94"/>
      <c r="ZW1" s="94"/>
      <c r="ZX1" s="94"/>
      <c r="ZY1" s="94"/>
      <c r="ZZ1" s="94"/>
      <c r="AAA1" s="94"/>
      <c r="AAB1" s="94"/>
      <c r="AAC1" s="94"/>
      <c r="AAD1" s="94"/>
      <c r="AAE1" s="94"/>
      <c r="AAF1" s="94"/>
      <c r="AAG1" s="94"/>
      <c r="AAH1" s="94"/>
      <c r="AAI1" s="94"/>
      <c r="AAJ1" s="94"/>
      <c r="AAK1" s="94"/>
      <c r="AAL1" s="94"/>
      <c r="AAM1" s="94"/>
      <c r="AAN1" s="94"/>
      <c r="AAO1" s="94"/>
      <c r="AAP1" s="94"/>
      <c r="AAQ1" s="94"/>
      <c r="AAR1" s="94"/>
      <c r="AAS1" s="94"/>
      <c r="AAT1" s="94"/>
      <c r="AAU1" s="94"/>
      <c r="AAV1" s="94"/>
      <c r="AAW1" s="94"/>
      <c r="AAX1" s="94"/>
      <c r="AAY1" s="94"/>
      <c r="AAZ1" s="94"/>
      <c r="ABA1" s="94"/>
      <c r="ABB1" s="94"/>
      <c r="ABC1" s="94"/>
      <c r="ABD1" s="94"/>
      <c r="ABE1" s="94"/>
      <c r="ABF1" s="94"/>
      <c r="ABG1" s="94"/>
      <c r="ABH1" s="94"/>
      <c r="ABI1" s="94"/>
      <c r="ABJ1" s="94"/>
      <c r="ABK1" s="94"/>
      <c r="ABL1" s="94"/>
      <c r="ABM1" s="94"/>
      <c r="ABN1" s="94"/>
      <c r="ABO1" s="94"/>
      <c r="ABP1" s="94"/>
      <c r="ABQ1" s="94"/>
      <c r="ABR1" s="94"/>
      <c r="ABS1" s="94"/>
      <c r="ABT1" s="94"/>
      <c r="ABU1" s="94"/>
      <c r="ABV1" s="94"/>
      <c r="ABW1" s="94"/>
      <c r="ABX1" s="94"/>
      <c r="ABY1" s="94"/>
      <c r="ABZ1" s="94"/>
      <c r="ACA1" s="94"/>
      <c r="ACB1" s="94"/>
      <c r="ACC1" s="94"/>
      <c r="ACD1" s="94"/>
      <c r="ACE1" s="94"/>
      <c r="ACF1" s="94"/>
      <c r="ACG1" s="94"/>
      <c r="ACH1" s="94"/>
      <c r="ACI1" s="94"/>
      <c r="ACJ1" s="94"/>
      <c r="ACK1" s="94"/>
      <c r="ACL1" s="94"/>
      <c r="ACM1" s="94"/>
      <c r="ACN1" s="94"/>
      <c r="ACO1" s="94"/>
      <c r="ACP1" s="94"/>
      <c r="ACQ1" s="94"/>
      <c r="ACR1" s="94"/>
      <c r="ACS1" s="94"/>
      <c r="ACT1" s="94"/>
      <c r="ACU1" s="94"/>
      <c r="ACV1" s="94"/>
      <c r="ACW1" s="94"/>
      <c r="ACX1" s="94"/>
      <c r="ACY1" s="94"/>
      <c r="ACZ1" s="94"/>
      <c r="ADA1" s="94"/>
      <c r="ADB1" s="94"/>
      <c r="ADC1" s="94"/>
      <c r="ADD1" s="94"/>
      <c r="ADE1" s="94"/>
      <c r="ADF1" s="94"/>
      <c r="ADG1" s="94"/>
      <c r="ADH1" s="94"/>
      <c r="ADI1" s="94"/>
      <c r="ADJ1" s="94"/>
      <c r="ADK1" s="94"/>
      <c r="ADL1" s="94"/>
      <c r="ADM1" s="94"/>
      <c r="ADN1" s="94"/>
      <c r="ADO1" s="94"/>
      <c r="ADP1" s="94"/>
      <c r="ADQ1" s="94"/>
      <c r="ADR1" s="94"/>
      <c r="ADS1" s="94"/>
      <c r="ADT1" s="94"/>
      <c r="ADU1" s="94"/>
      <c r="ADV1" s="94"/>
      <c r="ADW1" s="94"/>
      <c r="ADX1" s="94"/>
      <c r="ADY1" s="94"/>
      <c r="ADZ1" s="94"/>
      <c r="AEA1" s="94"/>
      <c r="AEB1" s="94"/>
      <c r="AEC1" s="94"/>
      <c r="AED1" s="94"/>
      <c r="AEE1" s="94"/>
      <c r="AEF1" s="94"/>
      <c r="AEG1" s="94"/>
      <c r="AEH1" s="94"/>
      <c r="AEI1" s="94"/>
      <c r="AEJ1" s="94"/>
      <c r="AEK1" s="94"/>
      <c r="AEL1" s="94"/>
      <c r="AEM1" s="94"/>
      <c r="AEN1" s="94"/>
      <c r="AEO1" s="94"/>
      <c r="AEP1" s="94"/>
      <c r="AEQ1" s="94"/>
      <c r="AER1" s="94"/>
      <c r="AES1" s="94"/>
      <c r="AET1" s="94"/>
      <c r="AEU1" s="94"/>
      <c r="AEV1" s="94"/>
      <c r="AEW1" s="94"/>
      <c r="AEX1" s="94"/>
      <c r="AEY1" s="94"/>
      <c r="AEZ1" s="94"/>
      <c r="AFA1" s="94"/>
      <c r="AFB1" s="94"/>
      <c r="AFC1" s="94"/>
      <c r="AFD1" s="94"/>
      <c r="AFE1" s="94"/>
      <c r="AFF1" s="94"/>
      <c r="AFG1" s="94"/>
      <c r="AFH1" s="94"/>
      <c r="AFI1" s="94"/>
      <c r="AFJ1" s="94"/>
      <c r="AFK1" s="94"/>
      <c r="AFL1" s="94"/>
      <c r="AFM1" s="94"/>
      <c r="AFN1" s="94"/>
      <c r="AFO1" s="94"/>
      <c r="AFP1" s="94"/>
      <c r="AFQ1" s="94"/>
      <c r="AFR1" s="94"/>
      <c r="AFS1" s="94"/>
      <c r="AFT1" s="94"/>
      <c r="AFU1" s="94"/>
      <c r="AFV1" s="94"/>
      <c r="AFW1" s="94"/>
      <c r="AFX1" s="94"/>
      <c r="AFY1" s="94"/>
      <c r="AFZ1" s="94"/>
      <c r="AGA1" s="94"/>
      <c r="AGB1" s="94"/>
      <c r="AGC1" s="94"/>
      <c r="AGD1" s="94"/>
      <c r="AGE1" s="94"/>
      <c r="AGF1" s="94"/>
      <c r="AGG1" s="94"/>
      <c r="AGH1" s="94"/>
      <c r="AGI1" s="94"/>
      <c r="AGJ1" s="94"/>
      <c r="AGK1" s="94"/>
      <c r="AGL1" s="94"/>
      <c r="AGM1" s="94"/>
      <c r="AGN1" s="94"/>
      <c r="AGO1" s="94"/>
      <c r="AGP1" s="94"/>
      <c r="AGQ1" s="94"/>
      <c r="AGR1" s="94"/>
      <c r="AGS1" s="94"/>
      <c r="AGT1" s="94"/>
      <c r="AGU1" s="94"/>
      <c r="AGV1" s="94"/>
      <c r="AGW1" s="94"/>
      <c r="AGX1" s="94"/>
      <c r="AGY1" s="94"/>
      <c r="AGZ1" s="94"/>
      <c r="AHA1" s="94"/>
      <c r="AHB1" s="94"/>
      <c r="AHC1" s="94"/>
      <c r="AHD1" s="94"/>
      <c r="AHE1" s="94"/>
      <c r="AHF1" s="94"/>
      <c r="AHG1" s="94"/>
      <c r="AHH1" s="94"/>
      <c r="AHI1" s="94"/>
      <c r="AHJ1" s="94"/>
      <c r="AHK1" s="94"/>
      <c r="AHL1" s="94"/>
      <c r="AHM1" s="94"/>
      <c r="AHN1" s="94"/>
      <c r="AHO1" s="94"/>
      <c r="AHP1" s="94"/>
      <c r="AHQ1" s="94"/>
      <c r="AHR1" s="94"/>
      <c r="AHS1" s="94"/>
      <c r="AHT1" s="94"/>
      <c r="AHU1" s="94"/>
      <c r="AHV1" s="94"/>
      <c r="AHW1" s="94"/>
      <c r="AHX1" s="94"/>
      <c r="AHY1" s="94"/>
      <c r="AHZ1" s="94"/>
      <c r="AIA1" s="94"/>
      <c r="AIB1" s="94"/>
      <c r="AIC1" s="94"/>
      <c r="AID1" s="94"/>
      <c r="AIE1" s="94"/>
      <c r="AIF1" s="94"/>
      <c r="AIG1" s="94"/>
      <c r="AIH1" s="94"/>
      <c r="AII1" s="94"/>
      <c r="AIJ1" s="94"/>
      <c r="AIK1" s="94"/>
      <c r="AIL1" s="94"/>
      <c r="AIM1" s="94"/>
      <c r="AIN1" s="94"/>
      <c r="AIO1" s="94"/>
      <c r="AIP1" s="94"/>
      <c r="AIQ1" s="94"/>
      <c r="AIR1" s="94"/>
      <c r="AIS1" s="94"/>
      <c r="AIT1" s="94"/>
      <c r="AIU1" s="94"/>
    </row>
    <row r="2" spans="1:931" s="96" customForma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  <c r="IY2" s="94"/>
      <c r="IZ2" s="94"/>
      <c r="JA2" s="94"/>
      <c r="JB2" s="94"/>
      <c r="JC2" s="94"/>
      <c r="JD2" s="94"/>
      <c r="JE2" s="94"/>
      <c r="JF2" s="94"/>
      <c r="JG2" s="94"/>
      <c r="JH2" s="94"/>
      <c r="JI2" s="94"/>
      <c r="JJ2" s="94"/>
      <c r="JK2" s="94"/>
      <c r="JL2" s="94"/>
      <c r="JM2" s="94"/>
      <c r="JN2" s="94"/>
      <c r="JO2" s="94"/>
      <c r="JP2" s="94"/>
      <c r="JQ2" s="94"/>
      <c r="JR2" s="94"/>
      <c r="JS2" s="94"/>
      <c r="JT2" s="94"/>
      <c r="JU2" s="94"/>
      <c r="JV2" s="94"/>
      <c r="JW2" s="94"/>
      <c r="JX2" s="94"/>
      <c r="JY2" s="94"/>
      <c r="JZ2" s="94"/>
      <c r="KA2" s="94"/>
      <c r="KB2" s="94"/>
      <c r="KC2" s="94"/>
      <c r="KD2" s="94"/>
      <c r="KE2" s="94"/>
      <c r="KF2" s="94"/>
      <c r="KG2" s="94"/>
      <c r="KH2" s="94"/>
      <c r="KI2" s="94"/>
      <c r="KJ2" s="94"/>
      <c r="KK2" s="94"/>
      <c r="KL2" s="94"/>
      <c r="KM2" s="94"/>
      <c r="KN2" s="94"/>
      <c r="KO2" s="94"/>
      <c r="KP2" s="94"/>
      <c r="KQ2" s="94"/>
      <c r="KR2" s="94"/>
      <c r="KS2" s="94"/>
      <c r="KT2" s="94"/>
      <c r="KU2" s="94"/>
      <c r="KV2" s="94"/>
      <c r="KW2" s="94"/>
      <c r="KX2" s="94"/>
      <c r="KY2" s="94"/>
      <c r="KZ2" s="94"/>
      <c r="LA2" s="94"/>
      <c r="LB2" s="94"/>
      <c r="LC2" s="94"/>
      <c r="LD2" s="94"/>
      <c r="LE2" s="94"/>
      <c r="LF2" s="94"/>
      <c r="LG2" s="94"/>
      <c r="LH2" s="94"/>
      <c r="LI2" s="94"/>
      <c r="LJ2" s="94"/>
      <c r="LK2" s="94"/>
      <c r="LL2" s="94"/>
      <c r="LM2" s="94"/>
      <c r="LN2" s="94"/>
      <c r="LO2" s="94"/>
      <c r="LP2" s="94"/>
      <c r="LQ2" s="94"/>
      <c r="LR2" s="94"/>
      <c r="LS2" s="94"/>
      <c r="LT2" s="94"/>
      <c r="LU2" s="94"/>
      <c r="LV2" s="94"/>
      <c r="LW2" s="94"/>
      <c r="LX2" s="94"/>
      <c r="LY2" s="94"/>
      <c r="LZ2" s="94"/>
      <c r="MA2" s="94"/>
      <c r="MB2" s="94"/>
      <c r="MC2" s="94"/>
      <c r="MD2" s="94"/>
      <c r="ME2" s="94"/>
      <c r="MF2" s="94"/>
      <c r="MG2" s="94"/>
      <c r="MH2" s="94"/>
      <c r="MI2" s="94"/>
      <c r="MJ2" s="94"/>
      <c r="MK2" s="94"/>
      <c r="ML2" s="94"/>
      <c r="MM2" s="94"/>
      <c r="MN2" s="94"/>
      <c r="MO2" s="94"/>
      <c r="MP2" s="94"/>
      <c r="MQ2" s="94"/>
      <c r="MR2" s="94"/>
      <c r="MS2" s="94"/>
      <c r="MT2" s="94"/>
      <c r="MU2" s="94"/>
      <c r="MV2" s="94"/>
      <c r="MW2" s="94"/>
      <c r="MX2" s="94"/>
      <c r="MY2" s="94"/>
      <c r="MZ2" s="94"/>
      <c r="NA2" s="94"/>
      <c r="NB2" s="94"/>
      <c r="NC2" s="94"/>
      <c r="ND2" s="94"/>
      <c r="NE2" s="94"/>
      <c r="NF2" s="94"/>
      <c r="NG2" s="94"/>
      <c r="NH2" s="94"/>
      <c r="NI2" s="94"/>
      <c r="NJ2" s="94"/>
      <c r="NK2" s="94"/>
      <c r="NL2" s="94"/>
      <c r="NM2" s="94"/>
      <c r="NN2" s="94"/>
      <c r="NO2" s="94"/>
      <c r="NP2" s="94"/>
      <c r="NQ2" s="94"/>
      <c r="NR2" s="94"/>
      <c r="NS2" s="94"/>
      <c r="NT2" s="94"/>
      <c r="NU2" s="94"/>
      <c r="NV2" s="94"/>
      <c r="NW2" s="94"/>
      <c r="NX2" s="94"/>
      <c r="NY2" s="94"/>
      <c r="NZ2" s="94"/>
      <c r="OA2" s="94"/>
      <c r="OB2" s="94"/>
      <c r="OC2" s="94"/>
      <c r="OD2" s="94"/>
      <c r="OE2" s="94"/>
      <c r="OF2" s="94"/>
      <c r="OG2" s="94"/>
      <c r="OH2" s="94"/>
      <c r="OI2" s="94"/>
      <c r="OJ2" s="94"/>
      <c r="OK2" s="94"/>
      <c r="OL2" s="94"/>
      <c r="OM2" s="94"/>
      <c r="ON2" s="94"/>
      <c r="OO2" s="94"/>
      <c r="OP2" s="94"/>
      <c r="OQ2" s="94"/>
      <c r="OR2" s="94"/>
      <c r="OS2" s="94"/>
      <c r="OT2" s="94"/>
      <c r="OU2" s="94"/>
      <c r="OV2" s="94"/>
      <c r="OW2" s="94"/>
      <c r="OX2" s="94"/>
      <c r="OY2" s="94"/>
      <c r="OZ2" s="94"/>
      <c r="PA2" s="94"/>
      <c r="PB2" s="94"/>
      <c r="PC2" s="94"/>
      <c r="PD2" s="94"/>
      <c r="PE2" s="94"/>
      <c r="PF2" s="94"/>
      <c r="PG2" s="94"/>
      <c r="PH2" s="94"/>
      <c r="PI2" s="94"/>
      <c r="PJ2" s="94"/>
      <c r="PK2" s="94"/>
      <c r="PL2" s="94"/>
      <c r="PM2" s="94"/>
      <c r="PN2" s="94"/>
      <c r="PO2" s="94"/>
      <c r="PP2" s="94"/>
      <c r="PQ2" s="94"/>
      <c r="PR2" s="94"/>
      <c r="PS2" s="94"/>
      <c r="PT2" s="94"/>
      <c r="PU2" s="94"/>
      <c r="PV2" s="94"/>
      <c r="PW2" s="94"/>
      <c r="PX2" s="94"/>
      <c r="PY2" s="94"/>
      <c r="PZ2" s="94"/>
      <c r="QA2" s="94"/>
      <c r="QB2" s="94"/>
      <c r="QC2" s="94"/>
      <c r="QD2" s="94"/>
      <c r="QE2" s="94"/>
      <c r="QF2" s="94"/>
      <c r="QG2" s="94"/>
      <c r="QH2" s="94"/>
      <c r="QI2" s="94"/>
      <c r="QJ2" s="94"/>
      <c r="QK2" s="94"/>
      <c r="QL2" s="94"/>
      <c r="QM2" s="94"/>
      <c r="QN2" s="94"/>
      <c r="QO2" s="94"/>
      <c r="QP2" s="94"/>
      <c r="QQ2" s="94"/>
      <c r="QR2" s="94"/>
      <c r="QS2" s="94"/>
      <c r="QT2" s="94"/>
      <c r="QU2" s="94"/>
      <c r="QV2" s="94"/>
      <c r="QW2" s="94"/>
      <c r="QX2" s="94"/>
      <c r="QY2" s="94"/>
      <c r="QZ2" s="94"/>
      <c r="RA2" s="94"/>
      <c r="RB2" s="94"/>
      <c r="RC2" s="94"/>
      <c r="RD2" s="94"/>
      <c r="RE2" s="94"/>
      <c r="RF2" s="94"/>
      <c r="RG2" s="94"/>
      <c r="RH2" s="94"/>
      <c r="RI2" s="94"/>
      <c r="RJ2" s="94"/>
      <c r="RK2" s="94"/>
      <c r="RL2" s="94"/>
      <c r="RM2" s="94"/>
      <c r="RN2" s="94"/>
      <c r="RO2" s="94"/>
      <c r="RP2" s="94"/>
      <c r="RQ2" s="94"/>
      <c r="RR2" s="94"/>
      <c r="RS2" s="94"/>
      <c r="RT2" s="94"/>
      <c r="RU2" s="94"/>
      <c r="RV2" s="94"/>
      <c r="RW2" s="94"/>
      <c r="RX2" s="94"/>
      <c r="RY2" s="94"/>
      <c r="RZ2" s="94"/>
      <c r="SA2" s="94"/>
      <c r="SB2" s="94"/>
      <c r="SC2" s="94"/>
      <c r="SD2" s="94"/>
      <c r="SE2" s="94"/>
      <c r="SF2" s="94"/>
      <c r="SG2" s="94"/>
      <c r="SH2" s="94"/>
      <c r="SI2" s="94"/>
      <c r="SJ2" s="94"/>
      <c r="SK2" s="94"/>
      <c r="SL2" s="94"/>
      <c r="SM2" s="94"/>
      <c r="SN2" s="94"/>
      <c r="SO2" s="94"/>
      <c r="SP2" s="94"/>
      <c r="SQ2" s="94"/>
      <c r="SR2" s="94"/>
      <c r="SS2" s="94"/>
      <c r="ST2" s="94"/>
      <c r="SU2" s="94"/>
      <c r="SV2" s="94"/>
      <c r="SW2" s="94"/>
      <c r="SX2" s="94"/>
      <c r="SY2" s="94"/>
      <c r="SZ2" s="94"/>
      <c r="TA2" s="94"/>
      <c r="TB2" s="94"/>
      <c r="TC2" s="94"/>
      <c r="TD2" s="94"/>
      <c r="TE2" s="94"/>
      <c r="TF2" s="94"/>
      <c r="TG2" s="94"/>
      <c r="TH2" s="94"/>
      <c r="TI2" s="94"/>
      <c r="TJ2" s="94"/>
      <c r="TK2" s="94"/>
      <c r="TL2" s="94"/>
      <c r="TM2" s="94"/>
      <c r="TN2" s="94"/>
      <c r="TO2" s="94"/>
      <c r="TP2" s="94"/>
      <c r="TQ2" s="94"/>
      <c r="TR2" s="94"/>
      <c r="TS2" s="94"/>
      <c r="TT2" s="94"/>
      <c r="TU2" s="94"/>
      <c r="TV2" s="94"/>
      <c r="TW2" s="94"/>
      <c r="TX2" s="94"/>
      <c r="TY2" s="94"/>
      <c r="TZ2" s="94"/>
      <c r="UA2" s="94"/>
      <c r="UB2" s="94"/>
      <c r="UC2" s="94"/>
      <c r="UD2" s="94"/>
      <c r="UE2" s="94"/>
      <c r="UF2" s="94"/>
      <c r="UG2" s="94"/>
      <c r="UH2" s="94"/>
      <c r="UI2" s="94"/>
      <c r="UJ2" s="94"/>
      <c r="UK2" s="94"/>
      <c r="UL2" s="94"/>
      <c r="UM2" s="94"/>
      <c r="UN2" s="94"/>
      <c r="UO2" s="94"/>
      <c r="UP2" s="94"/>
      <c r="UQ2" s="94"/>
      <c r="UR2" s="94"/>
      <c r="US2" s="94"/>
      <c r="UT2" s="94"/>
      <c r="UU2" s="94"/>
      <c r="UV2" s="94"/>
      <c r="UW2" s="94"/>
      <c r="UX2" s="94"/>
      <c r="UY2" s="94"/>
      <c r="UZ2" s="94"/>
      <c r="VA2" s="94"/>
      <c r="VB2" s="94"/>
      <c r="VC2" s="94"/>
      <c r="VD2" s="94"/>
      <c r="VE2" s="94"/>
      <c r="VF2" s="94"/>
      <c r="VG2" s="94"/>
      <c r="VH2" s="94"/>
      <c r="VI2" s="94"/>
      <c r="VJ2" s="94"/>
      <c r="VK2" s="94"/>
      <c r="VL2" s="94"/>
      <c r="VM2" s="94"/>
      <c r="VN2" s="94"/>
      <c r="VO2" s="94"/>
      <c r="VP2" s="94"/>
      <c r="VQ2" s="94"/>
      <c r="VR2" s="94"/>
      <c r="VS2" s="94"/>
      <c r="VT2" s="94"/>
      <c r="VU2" s="94"/>
      <c r="VV2" s="94"/>
      <c r="VW2" s="94"/>
      <c r="VX2" s="94"/>
      <c r="VY2" s="94"/>
      <c r="VZ2" s="94"/>
      <c r="WA2" s="94"/>
      <c r="WB2" s="94"/>
      <c r="WC2" s="94"/>
      <c r="WD2" s="94"/>
      <c r="WE2" s="94"/>
      <c r="WF2" s="94"/>
      <c r="WG2" s="94"/>
      <c r="WH2" s="94"/>
      <c r="WI2" s="94"/>
      <c r="WJ2" s="94"/>
      <c r="WK2" s="94"/>
      <c r="WL2" s="94"/>
      <c r="WM2" s="94"/>
      <c r="WN2" s="94"/>
      <c r="WO2" s="94"/>
      <c r="WP2" s="94"/>
      <c r="WQ2" s="94"/>
      <c r="WR2" s="94"/>
      <c r="WS2" s="94"/>
      <c r="WT2" s="94"/>
      <c r="WU2" s="94"/>
      <c r="WV2" s="94"/>
      <c r="WW2" s="94"/>
      <c r="WX2" s="94"/>
      <c r="WY2" s="94"/>
      <c r="WZ2" s="94"/>
      <c r="XA2" s="94"/>
      <c r="XB2" s="94"/>
      <c r="XC2" s="94"/>
      <c r="XD2" s="94"/>
      <c r="XE2" s="94"/>
      <c r="XF2" s="94"/>
      <c r="XG2" s="94"/>
      <c r="XH2" s="94"/>
      <c r="XI2" s="94"/>
      <c r="XJ2" s="94"/>
      <c r="XK2" s="94"/>
      <c r="XL2" s="94"/>
      <c r="XM2" s="94"/>
      <c r="XN2" s="94"/>
      <c r="XO2" s="94"/>
      <c r="XP2" s="94"/>
      <c r="XQ2" s="94"/>
      <c r="XR2" s="94"/>
      <c r="XS2" s="94"/>
      <c r="XT2" s="94"/>
      <c r="XU2" s="94"/>
      <c r="XV2" s="94"/>
      <c r="XW2" s="94"/>
      <c r="XX2" s="94"/>
      <c r="XY2" s="94"/>
      <c r="XZ2" s="94"/>
      <c r="YA2" s="94"/>
      <c r="YB2" s="94"/>
      <c r="YC2" s="94"/>
      <c r="YD2" s="94"/>
      <c r="YE2" s="94"/>
      <c r="YF2" s="94"/>
      <c r="YG2" s="94"/>
      <c r="YH2" s="94"/>
      <c r="YI2" s="94"/>
      <c r="YJ2" s="94"/>
      <c r="YK2" s="94"/>
      <c r="YL2" s="94"/>
      <c r="YM2" s="94"/>
      <c r="YN2" s="94"/>
      <c r="YO2" s="94"/>
      <c r="YP2" s="94"/>
      <c r="YQ2" s="94"/>
      <c r="YR2" s="94"/>
      <c r="YS2" s="94"/>
      <c r="YT2" s="94"/>
      <c r="YU2" s="94"/>
      <c r="YV2" s="94"/>
      <c r="YW2" s="94"/>
      <c r="YX2" s="94"/>
      <c r="YY2" s="94"/>
      <c r="YZ2" s="94"/>
      <c r="ZA2" s="94"/>
      <c r="ZB2" s="94"/>
      <c r="ZC2" s="94"/>
      <c r="ZD2" s="94"/>
      <c r="ZE2" s="94"/>
      <c r="ZF2" s="94"/>
      <c r="ZG2" s="94"/>
      <c r="ZH2" s="94"/>
      <c r="ZI2" s="94"/>
      <c r="ZJ2" s="94"/>
      <c r="ZK2" s="94"/>
      <c r="ZL2" s="94"/>
      <c r="ZM2" s="94"/>
      <c r="ZN2" s="94"/>
      <c r="ZO2" s="94"/>
      <c r="ZP2" s="94"/>
      <c r="ZQ2" s="94"/>
      <c r="ZR2" s="94"/>
      <c r="ZS2" s="94"/>
      <c r="ZT2" s="94"/>
      <c r="ZU2" s="94"/>
      <c r="ZV2" s="94"/>
      <c r="ZW2" s="94"/>
      <c r="ZX2" s="94"/>
      <c r="ZY2" s="94"/>
      <c r="ZZ2" s="94"/>
      <c r="AAA2" s="94"/>
      <c r="AAB2" s="94"/>
      <c r="AAC2" s="94"/>
      <c r="AAD2" s="94"/>
      <c r="AAE2" s="94"/>
      <c r="AAF2" s="94"/>
      <c r="AAG2" s="94"/>
      <c r="AAH2" s="94"/>
      <c r="AAI2" s="94"/>
      <c r="AAJ2" s="94"/>
      <c r="AAK2" s="94"/>
      <c r="AAL2" s="94"/>
      <c r="AAM2" s="94"/>
      <c r="AAN2" s="94"/>
      <c r="AAO2" s="94"/>
      <c r="AAP2" s="94"/>
      <c r="AAQ2" s="94"/>
      <c r="AAR2" s="94"/>
      <c r="AAS2" s="94"/>
      <c r="AAT2" s="94"/>
      <c r="AAU2" s="94"/>
      <c r="AAV2" s="94"/>
      <c r="AAW2" s="94"/>
      <c r="AAX2" s="94"/>
      <c r="AAY2" s="94"/>
      <c r="AAZ2" s="94"/>
      <c r="ABA2" s="94"/>
      <c r="ABB2" s="94"/>
      <c r="ABC2" s="94"/>
      <c r="ABD2" s="94"/>
      <c r="ABE2" s="94"/>
      <c r="ABF2" s="94"/>
      <c r="ABG2" s="94"/>
      <c r="ABH2" s="94"/>
      <c r="ABI2" s="94"/>
      <c r="ABJ2" s="94"/>
      <c r="ABK2" s="94"/>
      <c r="ABL2" s="94"/>
      <c r="ABM2" s="94"/>
      <c r="ABN2" s="94"/>
      <c r="ABO2" s="94"/>
      <c r="ABP2" s="94"/>
      <c r="ABQ2" s="94"/>
      <c r="ABR2" s="94"/>
      <c r="ABS2" s="94"/>
      <c r="ABT2" s="94"/>
      <c r="ABU2" s="94"/>
      <c r="ABV2" s="94"/>
      <c r="ABW2" s="94"/>
      <c r="ABX2" s="94"/>
      <c r="ABY2" s="94"/>
      <c r="ABZ2" s="94"/>
      <c r="ACA2" s="94"/>
      <c r="ACB2" s="94"/>
      <c r="ACC2" s="94"/>
      <c r="ACD2" s="94"/>
      <c r="ACE2" s="94"/>
      <c r="ACF2" s="94"/>
      <c r="ACG2" s="94"/>
      <c r="ACH2" s="94"/>
      <c r="ACI2" s="94"/>
      <c r="ACJ2" s="94"/>
      <c r="ACK2" s="94"/>
      <c r="ACL2" s="94"/>
      <c r="ACM2" s="94"/>
      <c r="ACN2" s="94"/>
      <c r="ACO2" s="94"/>
      <c r="ACP2" s="94"/>
      <c r="ACQ2" s="94"/>
      <c r="ACR2" s="94"/>
      <c r="ACS2" s="94"/>
      <c r="ACT2" s="94"/>
      <c r="ACU2" s="94"/>
      <c r="ACV2" s="94"/>
      <c r="ACW2" s="94"/>
      <c r="ACX2" s="94"/>
      <c r="ACY2" s="94"/>
      <c r="ACZ2" s="94"/>
      <c r="ADA2" s="94"/>
      <c r="ADB2" s="94"/>
      <c r="ADC2" s="94"/>
      <c r="ADD2" s="94"/>
      <c r="ADE2" s="94"/>
      <c r="ADF2" s="94"/>
      <c r="ADG2" s="94"/>
      <c r="ADH2" s="94"/>
      <c r="ADI2" s="94"/>
      <c r="ADJ2" s="94"/>
      <c r="ADK2" s="94"/>
      <c r="ADL2" s="94"/>
      <c r="ADM2" s="94"/>
      <c r="ADN2" s="94"/>
      <c r="ADO2" s="94"/>
      <c r="ADP2" s="94"/>
      <c r="ADQ2" s="94"/>
      <c r="ADR2" s="94"/>
      <c r="ADS2" s="94"/>
      <c r="ADT2" s="94"/>
      <c r="ADU2" s="94"/>
      <c r="ADV2" s="94"/>
      <c r="ADW2" s="94"/>
      <c r="ADX2" s="94"/>
      <c r="ADY2" s="94"/>
      <c r="ADZ2" s="94"/>
      <c r="AEA2" s="94"/>
      <c r="AEB2" s="94"/>
      <c r="AEC2" s="94"/>
      <c r="AED2" s="94"/>
      <c r="AEE2" s="94"/>
      <c r="AEF2" s="94"/>
      <c r="AEG2" s="94"/>
      <c r="AEH2" s="94"/>
      <c r="AEI2" s="94"/>
      <c r="AEJ2" s="94"/>
      <c r="AEK2" s="94"/>
      <c r="AEL2" s="94"/>
      <c r="AEM2" s="94"/>
      <c r="AEN2" s="94"/>
      <c r="AEO2" s="94"/>
      <c r="AEP2" s="94"/>
      <c r="AEQ2" s="94"/>
      <c r="AER2" s="94"/>
      <c r="AES2" s="94"/>
      <c r="AET2" s="94"/>
      <c r="AEU2" s="94"/>
      <c r="AEV2" s="94"/>
      <c r="AEW2" s="94"/>
      <c r="AEX2" s="94"/>
      <c r="AEY2" s="94"/>
      <c r="AEZ2" s="94"/>
      <c r="AFA2" s="94"/>
      <c r="AFB2" s="94"/>
      <c r="AFC2" s="94"/>
      <c r="AFD2" s="94"/>
      <c r="AFE2" s="94"/>
      <c r="AFF2" s="94"/>
      <c r="AFG2" s="94"/>
      <c r="AFH2" s="94"/>
      <c r="AFI2" s="94"/>
      <c r="AFJ2" s="94"/>
      <c r="AFK2" s="94"/>
      <c r="AFL2" s="94"/>
      <c r="AFM2" s="94"/>
      <c r="AFN2" s="94"/>
      <c r="AFO2" s="94"/>
      <c r="AFP2" s="94"/>
      <c r="AFQ2" s="94"/>
      <c r="AFR2" s="94"/>
      <c r="AFS2" s="94"/>
      <c r="AFT2" s="94"/>
      <c r="AFU2" s="94"/>
      <c r="AFV2" s="94"/>
      <c r="AFW2" s="94"/>
      <c r="AFX2" s="94"/>
      <c r="AFY2" s="94"/>
      <c r="AFZ2" s="94"/>
      <c r="AGA2" s="94"/>
      <c r="AGB2" s="94"/>
      <c r="AGC2" s="94"/>
      <c r="AGD2" s="94"/>
      <c r="AGE2" s="94"/>
      <c r="AGF2" s="94"/>
      <c r="AGG2" s="94"/>
      <c r="AGH2" s="94"/>
      <c r="AGI2" s="94"/>
      <c r="AGJ2" s="94"/>
      <c r="AGK2" s="94"/>
      <c r="AGL2" s="94"/>
      <c r="AGM2" s="94"/>
      <c r="AGN2" s="94"/>
      <c r="AGO2" s="94"/>
      <c r="AGP2" s="94"/>
      <c r="AGQ2" s="94"/>
      <c r="AGR2" s="94"/>
      <c r="AGS2" s="94"/>
      <c r="AGT2" s="94"/>
      <c r="AGU2" s="94"/>
      <c r="AGV2" s="94"/>
      <c r="AGW2" s="94"/>
      <c r="AGX2" s="94"/>
      <c r="AGY2" s="94"/>
      <c r="AGZ2" s="94"/>
      <c r="AHA2" s="94"/>
      <c r="AHB2" s="94"/>
      <c r="AHC2" s="94"/>
      <c r="AHD2" s="94"/>
      <c r="AHE2" s="94"/>
      <c r="AHF2" s="94"/>
      <c r="AHG2" s="94"/>
      <c r="AHH2" s="94"/>
      <c r="AHI2" s="94"/>
      <c r="AHJ2" s="94"/>
      <c r="AHK2" s="94"/>
      <c r="AHL2" s="94"/>
      <c r="AHM2" s="94"/>
      <c r="AHN2" s="94"/>
      <c r="AHO2" s="94"/>
      <c r="AHP2" s="94"/>
      <c r="AHQ2" s="94"/>
      <c r="AHR2" s="94"/>
      <c r="AHS2" s="94"/>
      <c r="AHT2" s="94"/>
      <c r="AHU2" s="94"/>
      <c r="AHV2" s="94"/>
      <c r="AHW2" s="94"/>
      <c r="AHX2" s="94"/>
      <c r="AHY2" s="94"/>
      <c r="AHZ2" s="94"/>
      <c r="AIA2" s="94"/>
      <c r="AIB2" s="94"/>
      <c r="AIC2" s="94"/>
      <c r="AID2" s="94"/>
      <c r="AIE2" s="94"/>
      <c r="AIF2" s="94"/>
      <c r="AIG2" s="94"/>
      <c r="AIH2" s="94"/>
      <c r="AII2" s="94"/>
      <c r="AIJ2" s="94"/>
      <c r="AIK2" s="94"/>
      <c r="AIL2" s="94"/>
      <c r="AIM2" s="94"/>
      <c r="AIN2" s="94"/>
      <c r="AIO2" s="94"/>
      <c r="AIP2" s="94"/>
      <c r="AIQ2" s="94"/>
      <c r="AIR2" s="94"/>
      <c r="AIS2" s="94"/>
      <c r="AIT2" s="94"/>
      <c r="AIU2" s="94"/>
    </row>
    <row r="3" spans="1:931" s="96" customFormat="1" ht="37.5" customHeight="1" x14ac:dyDescent="0.2">
      <c r="A3" s="107" t="s">
        <v>46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97"/>
      <c r="T3" s="97"/>
      <c r="U3" s="97"/>
    </row>
    <row r="4" spans="1:931" ht="16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K4" s="82"/>
      <c r="L4" s="81"/>
      <c r="M4" s="81"/>
      <c r="N4" s="8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</row>
    <row r="5" spans="1:931" s="23" customFormat="1" ht="13.9" customHeight="1" x14ac:dyDescent="0.2">
      <c r="A5" s="102" t="s">
        <v>0</v>
      </c>
      <c r="B5" s="102" t="s">
        <v>1</v>
      </c>
      <c r="C5" s="103" t="s">
        <v>2</v>
      </c>
      <c r="D5" s="103"/>
      <c r="E5" s="103"/>
      <c r="F5" s="108" t="s">
        <v>42</v>
      </c>
      <c r="G5" s="109"/>
      <c r="H5" s="110"/>
      <c r="I5" s="117" t="s">
        <v>43</v>
      </c>
      <c r="J5" s="103" t="s">
        <v>45</v>
      </c>
      <c r="K5" s="103"/>
      <c r="L5" s="103"/>
      <c r="M5" s="103"/>
      <c r="N5" s="103"/>
      <c r="O5" s="103"/>
      <c r="P5" s="103"/>
      <c r="Q5" s="103"/>
      <c r="R5" s="103"/>
    </row>
    <row r="6" spans="1:931" s="23" customFormat="1" ht="121.15" customHeight="1" x14ac:dyDescent="0.2">
      <c r="A6" s="102"/>
      <c r="B6" s="102"/>
      <c r="C6" s="103"/>
      <c r="D6" s="103"/>
      <c r="E6" s="103"/>
      <c r="F6" s="111"/>
      <c r="G6" s="112"/>
      <c r="H6" s="113"/>
      <c r="I6" s="118"/>
      <c r="J6" s="103" t="s">
        <v>41</v>
      </c>
      <c r="K6" s="87" t="s">
        <v>23</v>
      </c>
      <c r="L6" s="104" t="s">
        <v>3</v>
      </c>
      <c r="M6" s="103" t="s">
        <v>41</v>
      </c>
      <c r="N6" s="87" t="s">
        <v>23</v>
      </c>
      <c r="O6" s="106" t="s">
        <v>3</v>
      </c>
      <c r="P6" s="103" t="s">
        <v>41</v>
      </c>
      <c r="Q6" s="87" t="s">
        <v>23</v>
      </c>
      <c r="R6" s="106" t="s">
        <v>3</v>
      </c>
    </row>
    <row r="7" spans="1:931" s="23" customFormat="1" ht="42.75" customHeight="1" x14ac:dyDescent="0.2">
      <c r="A7" s="102"/>
      <c r="B7" s="102"/>
      <c r="C7" s="103">
        <v>2018</v>
      </c>
      <c r="D7" s="103">
        <v>2019</v>
      </c>
      <c r="E7" s="103">
        <v>2020</v>
      </c>
      <c r="F7" s="114"/>
      <c r="G7" s="115"/>
      <c r="H7" s="116"/>
      <c r="I7" s="118"/>
      <c r="J7" s="103"/>
      <c r="K7" s="88">
        <v>450</v>
      </c>
      <c r="L7" s="104"/>
      <c r="M7" s="103"/>
      <c r="N7" s="88">
        <f>K7</f>
        <v>450</v>
      </c>
      <c r="O7" s="106"/>
      <c r="P7" s="103"/>
      <c r="Q7" s="88">
        <f>K7</f>
        <v>450</v>
      </c>
      <c r="R7" s="106"/>
    </row>
    <row r="8" spans="1:931" s="23" customFormat="1" ht="17.45" customHeight="1" x14ac:dyDescent="0.2">
      <c r="A8" s="102"/>
      <c r="B8" s="102"/>
      <c r="C8" s="103"/>
      <c r="D8" s="103"/>
      <c r="E8" s="103"/>
      <c r="F8" s="85">
        <v>2026</v>
      </c>
      <c r="G8" s="85">
        <v>2027</v>
      </c>
      <c r="H8" s="85">
        <v>2028</v>
      </c>
      <c r="I8" s="119"/>
      <c r="J8" s="105">
        <v>2026</v>
      </c>
      <c r="K8" s="105"/>
      <c r="L8" s="105"/>
      <c r="M8" s="105">
        <v>2027</v>
      </c>
      <c r="N8" s="105"/>
      <c r="O8" s="105"/>
      <c r="P8" s="105">
        <v>2028</v>
      </c>
      <c r="Q8" s="105"/>
      <c r="R8" s="105"/>
    </row>
    <row r="9" spans="1:931" s="101" customFormat="1" ht="15" x14ac:dyDescent="0.2">
      <c r="A9" s="86">
        <v>1</v>
      </c>
      <c r="B9" s="24" t="s">
        <v>4</v>
      </c>
      <c r="C9" s="78">
        <v>1.492</v>
      </c>
      <c r="D9" s="78">
        <v>1.492</v>
      </c>
      <c r="E9" s="78">
        <v>1.492</v>
      </c>
      <c r="F9" s="89">
        <v>0.1</v>
      </c>
      <c r="G9" s="89">
        <v>0.09</v>
      </c>
      <c r="H9" s="89">
        <v>7.0000000000000007E-2</v>
      </c>
      <c r="I9" s="98">
        <v>1663</v>
      </c>
      <c r="J9" s="99">
        <f>+I9</f>
        <v>1663</v>
      </c>
      <c r="K9" s="79">
        <f t="shared" ref="K9:K26" si="0">J9*$K$7</f>
        <v>748350</v>
      </c>
      <c r="L9" s="100">
        <f>ROUND(K9*(1-F9),2)</f>
        <v>673515</v>
      </c>
      <c r="M9" s="79">
        <f t="shared" ref="M9:M26" si="1">J9</f>
        <v>1663</v>
      </c>
      <c r="N9" s="79">
        <f t="shared" ref="N9:N26" si="2">M9*$N$7</f>
        <v>748350</v>
      </c>
      <c r="O9" s="100">
        <f>ROUND(N9*(1-G9),2)</f>
        <v>680998.5</v>
      </c>
      <c r="P9" s="79">
        <f t="shared" ref="P9:P26" si="3">M9</f>
        <v>1663</v>
      </c>
      <c r="Q9" s="79">
        <f t="shared" ref="Q9:Q26" si="4">P9*$Q$7</f>
        <v>748350</v>
      </c>
      <c r="R9" s="100">
        <f>ROUND(Q9*(1-H9),2)</f>
        <v>695965.5</v>
      </c>
    </row>
    <row r="10" spans="1:931" s="101" customFormat="1" ht="15" x14ac:dyDescent="0.2">
      <c r="A10" s="86">
        <v>2</v>
      </c>
      <c r="B10" s="24" t="s">
        <v>5</v>
      </c>
      <c r="C10" s="78">
        <v>1.492</v>
      </c>
      <c r="D10" s="78">
        <v>1.492</v>
      </c>
      <c r="E10" s="78">
        <v>1.492</v>
      </c>
      <c r="F10" s="89">
        <v>0.11</v>
      </c>
      <c r="G10" s="89">
        <v>0.11</v>
      </c>
      <c r="H10" s="89">
        <v>0.09</v>
      </c>
      <c r="I10" s="98">
        <v>1803</v>
      </c>
      <c r="J10" s="99">
        <f t="shared" ref="J10:J24" si="5">+I10</f>
        <v>1803</v>
      </c>
      <c r="K10" s="79">
        <f t="shared" si="0"/>
        <v>811350</v>
      </c>
      <c r="L10" s="100">
        <f t="shared" ref="L10:L26" si="6">ROUND(K10*(1-F10),2)</f>
        <v>722101.5</v>
      </c>
      <c r="M10" s="79">
        <f t="shared" si="1"/>
        <v>1803</v>
      </c>
      <c r="N10" s="79">
        <f t="shared" si="2"/>
        <v>811350</v>
      </c>
      <c r="O10" s="100">
        <f t="shared" ref="O10:O26" si="7">ROUND(N10*(1-G10),2)</f>
        <v>722101.5</v>
      </c>
      <c r="P10" s="79">
        <f t="shared" si="3"/>
        <v>1803</v>
      </c>
      <c r="Q10" s="79">
        <f t="shared" si="4"/>
        <v>811350</v>
      </c>
      <c r="R10" s="100">
        <f t="shared" ref="R10:R26" si="8">ROUND(Q10*(1-H10),2)</f>
        <v>738328.5</v>
      </c>
    </row>
    <row r="11" spans="1:931" s="101" customFormat="1" ht="15" x14ac:dyDescent="0.2">
      <c r="A11" s="86">
        <v>3</v>
      </c>
      <c r="B11" s="24" t="s">
        <v>6</v>
      </c>
      <c r="C11" s="78">
        <v>1.492</v>
      </c>
      <c r="D11" s="78">
        <v>1.492</v>
      </c>
      <c r="E11" s="78">
        <v>1.492</v>
      </c>
      <c r="F11" s="89">
        <v>0.11</v>
      </c>
      <c r="G11" s="89">
        <v>0.12</v>
      </c>
      <c r="H11" s="89">
        <v>0.09</v>
      </c>
      <c r="I11" s="98">
        <v>3169</v>
      </c>
      <c r="J11" s="99">
        <f t="shared" si="5"/>
        <v>3169</v>
      </c>
      <c r="K11" s="79">
        <f t="shared" si="0"/>
        <v>1426050</v>
      </c>
      <c r="L11" s="100">
        <f t="shared" si="6"/>
        <v>1269184.5</v>
      </c>
      <c r="M11" s="79">
        <f t="shared" si="1"/>
        <v>3169</v>
      </c>
      <c r="N11" s="79">
        <f t="shared" si="2"/>
        <v>1426050</v>
      </c>
      <c r="O11" s="100">
        <f t="shared" si="7"/>
        <v>1254924</v>
      </c>
      <c r="P11" s="79">
        <f t="shared" si="3"/>
        <v>3169</v>
      </c>
      <c r="Q11" s="79">
        <f t="shared" si="4"/>
        <v>1426050</v>
      </c>
      <c r="R11" s="100">
        <f t="shared" si="8"/>
        <v>1297705.5</v>
      </c>
    </row>
    <row r="12" spans="1:931" s="101" customFormat="1" ht="15" x14ac:dyDescent="0.2">
      <c r="A12" s="86">
        <v>4</v>
      </c>
      <c r="B12" s="24" t="s">
        <v>7</v>
      </c>
      <c r="C12" s="78">
        <v>1.492</v>
      </c>
      <c r="D12" s="78">
        <v>1.492</v>
      </c>
      <c r="E12" s="78">
        <v>1.492</v>
      </c>
      <c r="F12" s="89">
        <v>0.1</v>
      </c>
      <c r="G12" s="89">
        <v>0.11</v>
      </c>
      <c r="H12" s="89">
        <v>0.09</v>
      </c>
      <c r="I12" s="98">
        <v>23408</v>
      </c>
      <c r="J12" s="99"/>
      <c r="K12" s="79">
        <f t="shared" si="0"/>
        <v>0</v>
      </c>
      <c r="L12" s="100">
        <f t="shared" si="6"/>
        <v>0</v>
      </c>
      <c r="M12" s="79">
        <f t="shared" si="1"/>
        <v>0</v>
      </c>
      <c r="N12" s="79">
        <f t="shared" si="2"/>
        <v>0</v>
      </c>
      <c r="O12" s="100">
        <f t="shared" si="7"/>
        <v>0</v>
      </c>
      <c r="P12" s="79">
        <f t="shared" si="3"/>
        <v>0</v>
      </c>
      <c r="Q12" s="79">
        <f t="shared" si="4"/>
        <v>0</v>
      </c>
      <c r="R12" s="100">
        <f t="shared" si="8"/>
        <v>0</v>
      </c>
    </row>
    <row r="13" spans="1:931" s="101" customFormat="1" ht="15" x14ac:dyDescent="0.2">
      <c r="A13" s="86">
        <v>5</v>
      </c>
      <c r="B13" s="24" t="s">
        <v>8</v>
      </c>
      <c r="C13" s="78">
        <v>1.492</v>
      </c>
      <c r="D13" s="78">
        <v>1.492</v>
      </c>
      <c r="E13" s="78">
        <v>1.492</v>
      </c>
      <c r="F13" s="89">
        <v>0.11</v>
      </c>
      <c r="G13" s="89">
        <v>0.1</v>
      </c>
      <c r="H13" s="89">
        <v>0.08</v>
      </c>
      <c r="I13" s="98">
        <v>6949</v>
      </c>
      <c r="J13" s="99">
        <f t="shared" si="5"/>
        <v>6949</v>
      </c>
      <c r="K13" s="79">
        <f t="shared" si="0"/>
        <v>3127050</v>
      </c>
      <c r="L13" s="100">
        <f t="shared" si="6"/>
        <v>2783074.5</v>
      </c>
      <c r="M13" s="79">
        <f t="shared" si="1"/>
        <v>6949</v>
      </c>
      <c r="N13" s="79">
        <f t="shared" si="2"/>
        <v>3127050</v>
      </c>
      <c r="O13" s="100">
        <f t="shared" si="7"/>
        <v>2814345</v>
      </c>
      <c r="P13" s="79">
        <f t="shared" si="3"/>
        <v>6949</v>
      </c>
      <c r="Q13" s="79">
        <f t="shared" si="4"/>
        <v>3127050</v>
      </c>
      <c r="R13" s="100">
        <f t="shared" si="8"/>
        <v>2876886</v>
      </c>
    </row>
    <row r="14" spans="1:931" s="101" customFormat="1" ht="15" x14ac:dyDescent="0.2">
      <c r="A14" s="86">
        <v>6</v>
      </c>
      <c r="B14" s="24" t="s">
        <v>10</v>
      </c>
      <c r="C14" s="78">
        <v>1.492</v>
      </c>
      <c r="D14" s="78">
        <v>1.492</v>
      </c>
      <c r="E14" s="78">
        <v>1.492</v>
      </c>
      <c r="F14" s="89">
        <v>0.11</v>
      </c>
      <c r="G14" s="89">
        <v>0.12</v>
      </c>
      <c r="H14" s="89">
        <v>0.12</v>
      </c>
      <c r="I14" s="98">
        <v>3081</v>
      </c>
      <c r="J14" s="99"/>
      <c r="K14" s="79">
        <f t="shared" si="0"/>
        <v>0</v>
      </c>
      <c r="L14" s="100">
        <f t="shared" si="6"/>
        <v>0</v>
      </c>
      <c r="M14" s="79">
        <f t="shared" si="1"/>
        <v>0</v>
      </c>
      <c r="N14" s="79">
        <f t="shared" si="2"/>
        <v>0</v>
      </c>
      <c r="O14" s="100">
        <f t="shared" si="7"/>
        <v>0</v>
      </c>
      <c r="P14" s="79">
        <f t="shared" si="3"/>
        <v>0</v>
      </c>
      <c r="Q14" s="79">
        <f t="shared" si="4"/>
        <v>0</v>
      </c>
      <c r="R14" s="100">
        <f t="shared" si="8"/>
        <v>0</v>
      </c>
    </row>
    <row r="15" spans="1:931" s="101" customFormat="1" ht="15" x14ac:dyDescent="0.2">
      <c r="A15" s="86">
        <v>7</v>
      </c>
      <c r="B15" s="24" t="s">
        <v>11</v>
      </c>
      <c r="C15" s="78">
        <v>1.492</v>
      </c>
      <c r="D15" s="78">
        <v>1.492</v>
      </c>
      <c r="E15" s="78">
        <v>1.492</v>
      </c>
      <c r="F15" s="89">
        <v>0.1</v>
      </c>
      <c r="G15" s="89">
        <v>0.1</v>
      </c>
      <c r="H15" s="89">
        <v>0.08</v>
      </c>
      <c r="I15" s="98">
        <v>2954</v>
      </c>
      <c r="J15" s="99">
        <f t="shared" si="5"/>
        <v>2954</v>
      </c>
      <c r="K15" s="79">
        <f t="shared" si="0"/>
        <v>1329300</v>
      </c>
      <c r="L15" s="100">
        <f t="shared" si="6"/>
        <v>1196370</v>
      </c>
      <c r="M15" s="79">
        <f t="shared" si="1"/>
        <v>2954</v>
      </c>
      <c r="N15" s="79">
        <f t="shared" si="2"/>
        <v>1329300</v>
      </c>
      <c r="O15" s="100">
        <f t="shared" si="7"/>
        <v>1196370</v>
      </c>
      <c r="P15" s="79">
        <f t="shared" si="3"/>
        <v>2954</v>
      </c>
      <c r="Q15" s="79">
        <f t="shared" si="4"/>
        <v>1329300</v>
      </c>
      <c r="R15" s="100">
        <f t="shared" si="8"/>
        <v>1222956</v>
      </c>
    </row>
    <row r="16" spans="1:931" s="101" customFormat="1" ht="15" x14ac:dyDescent="0.2">
      <c r="A16" s="86">
        <v>8</v>
      </c>
      <c r="B16" s="24" t="s">
        <v>12</v>
      </c>
      <c r="C16" s="78">
        <v>1.492</v>
      </c>
      <c r="D16" s="78">
        <v>1.492</v>
      </c>
      <c r="E16" s="78">
        <v>1.492</v>
      </c>
      <c r="F16" s="89">
        <v>0.12</v>
      </c>
      <c r="G16" s="89">
        <v>0.11</v>
      </c>
      <c r="H16" s="89">
        <v>0.1</v>
      </c>
      <c r="I16" s="98">
        <v>4606</v>
      </c>
      <c r="J16" s="99">
        <f t="shared" si="5"/>
        <v>4606</v>
      </c>
      <c r="K16" s="79">
        <f t="shared" si="0"/>
        <v>2072700</v>
      </c>
      <c r="L16" s="100">
        <f t="shared" si="6"/>
        <v>1823976</v>
      </c>
      <c r="M16" s="79">
        <f t="shared" si="1"/>
        <v>4606</v>
      </c>
      <c r="N16" s="79">
        <f t="shared" si="2"/>
        <v>2072700</v>
      </c>
      <c r="O16" s="100">
        <f t="shared" si="7"/>
        <v>1844703</v>
      </c>
      <c r="P16" s="79">
        <f t="shared" si="3"/>
        <v>4606</v>
      </c>
      <c r="Q16" s="79">
        <f t="shared" si="4"/>
        <v>2072700</v>
      </c>
      <c r="R16" s="100">
        <f t="shared" si="8"/>
        <v>1865430</v>
      </c>
    </row>
    <row r="17" spans="1:924" s="101" customFormat="1" ht="15" x14ac:dyDescent="0.2">
      <c r="A17" s="86">
        <v>9</v>
      </c>
      <c r="B17" s="24" t="s">
        <v>13</v>
      </c>
      <c r="C17" s="78">
        <v>1.492</v>
      </c>
      <c r="D17" s="78">
        <v>1.492</v>
      </c>
      <c r="E17" s="78">
        <v>1.492</v>
      </c>
      <c r="F17" s="89">
        <v>0.11</v>
      </c>
      <c r="G17" s="89">
        <v>0.1</v>
      </c>
      <c r="H17" s="89">
        <v>0.09</v>
      </c>
      <c r="I17" s="98">
        <v>954</v>
      </c>
      <c r="J17" s="99">
        <f t="shared" si="5"/>
        <v>954</v>
      </c>
      <c r="K17" s="79">
        <f t="shared" si="0"/>
        <v>429300</v>
      </c>
      <c r="L17" s="100">
        <f t="shared" si="6"/>
        <v>382077</v>
      </c>
      <c r="M17" s="79">
        <f t="shared" si="1"/>
        <v>954</v>
      </c>
      <c r="N17" s="79">
        <f t="shared" si="2"/>
        <v>429300</v>
      </c>
      <c r="O17" s="100">
        <f t="shared" si="7"/>
        <v>386370</v>
      </c>
      <c r="P17" s="79">
        <f t="shared" si="3"/>
        <v>954</v>
      </c>
      <c r="Q17" s="79">
        <f t="shared" si="4"/>
        <v>429300</v>
      </c>
      <c r="R17" s="100">
        <f t="shared" si="8"/>
        <v>390663</v>
      </c>
    </row>
    <row r="18" spans="1:924" s="101" customFormat="1" ht="15" x14ac:dyDescent="0.2">
      <c r="A18" s="86">
        <v>10</v>
      </c>
      <c r="B18" s="24" t="s">
        <v>14</v>
      </c>
      <c r="C18" s="78">
        <v>1.492</v>
      </c>
      <c r="D18" s="78">
        <v>1.492</v>
      </c>
      <c r="E18" s="78">
        <v>1.492</v>
      </c>
      <c r="F18" s="89">
        <v>0.11</v>
      </c>
      <c r="G18" s="89">
        <v>0.11</v>
      </c>
      <c r="H18" s="89">
        <v>0.09</v>
      </c>
      <c r="I18" s="98">
        <v>6115</v>
      </c>
      <c r="J18" s="99"/>
      <c r="K18" s="79">
        <f t="shared" si="0"/>
        <v>0</v>
      </c>
      <c r="L18" s="100">
        <f t="shared" si="6"/>
        <v>0</v>
      </c>
      <c r="M18" s="79">
        <f t="shared" si="1"/>
        <v>0</v>
      </c>
      <c r="N18" s="79">
        <f t="shared" si="2"/>
        <v>0</v>
      </c>
      <c r="O18" s="100">
        <f t="shared" si="7"/>
        <v>0</v>
      </c>
      <c r="P18" s="79">
        <f t="shared" si="3"/>
        <v>0</v>
      </c>
      <c r="Q18" s="79">
        <f t="shared" si="4"/>
        <v>0</v>
      </c>
      <c r="R18" s="100">
        <f t="shared" si="8"/>
        <v>0</v>
      </c>
    </row>
    <row r="19" spans="1:924" s="101" customFormat="1" ht="15" x14ac:dyDescent="0.2">
      <c r="A19" s="86">
        <v>11</v>
      </c>
      <c r="B19" s="24" t="s">
        <v>15</v>
      </c>
      <c r="C19" s="78">
        <v>1.492</v>
      </c>
      <c r="D19" s="78">
        <v>1.492</v>
      </c>
      <c r="E19" s="78">
        <v>1.492</v>
      </c>
      <c r="F19" s="89">
        <v>0.1</v>
      </c>
      <c r="G19" s="89">
        <v>0.1</v>
      </c>
      <c r="H19" s="89">
        <v>0.08</v>
      </c>
      <c r="I19" s="98">
        <v>2395</v>
      </c>
      <c r="J19" s="99">
        <f t="shared" si="5"/>
        <v>2395</v>
      </c>
      <c r="K19" s="79">
        <f t="shared" si="0"/>
        <v>1077750</v>
      </c>
      <c r="L19" s="100">
        <f t="shared" si="6"/>
        <v>969975</v>
      </c>
      <c r="M19" s="79">
        <f t="shared" si="1"/>
        <v>2395</v>
      </c>
      <c r="N19" s="79">
        <f t="shared" si="2"/>
        <v>1077750</v>
      </c>
      <c r="O19" s="100">
        <f t="shared" si="7"/>
        <v>969975</v>
      </c>
      <c r="P19" s="79">
        <f t="shared" si="3"/>
        <v>2395</v>
      </c>
      <c r="Q19" s="79">
        <f t="shared" si="4"/>
        <v>1077750</v>
      </c>
      <c r="R19" s="100">
        <f t="shared" si="8"/>
        <v>991530</v>
      </c>
    </row>
    <row r="20" spans="1:924" s="101" customFormat="1" ht="15" x14ac:dyDescent="0.2">
      <c r="A20" s="86">
        <v>12</v>
      </c>
      <c r="B20" s="24" t="s">
        <v>16</v>
      </c>
      <c r="C20" s="78">
        <v>1.492</v>
      </c>
      <c r="D20" s="78">
        <v>1.492</v>
      </c>
      <c r="E20" s="78">
        <v>1.492</v>
      </c>
      <c r="F20" s="89">
        <v>0.11</v>
      </c>
      <c r="G20" s="89">
        <v>0.1</v>
      </c>
      <c r="H20" s="89">
        <v>0.08</v>
      </c>
      <c r="I20" s="98">
        <v>1093</v>
      </c>
      <c r="J20" s="99">
        <f t="shared" si="5"/>
        <v>1093</v>
      </c>
      <c r="K20" s="79">
        <f t="shared" si="0"/>
        <v>491850</v>
      </c>
      <c r="L20" s="100">
        <f t="shared" si="6"/>
        <v>437746.5</v>
      </c>
      <c r="M20" s="79">
        <f t="shared" si="1"/>
        <v>1093</v>
      </c>
      <c r="N20" s="79">
        <f t="shared" si="2"/>
        <v>491850</v>
      </c>
      <c r="O20" s="100">
        <f t="shared" si="7"/>
        <v>442665</v>
      </c>
      <c r="P20" s="79">
        <f t="shared" si="3"/>
        <v>1093</v>
      </c>
      <c r="Q20" s="79">
        <f t="shared" si="4"/>
        <v>491850</v>
      </c>
      <c r="R20" s="100">
        <f t="shared" si="8"/>
        <v>452502</v>
      </c>
    </row>
    <row r="21" spans="1:924" s="101" customFormat="1" ht="15" x14ac:dyDescent="0.2">
      <c r="A21" s="86">
        <v>13</v>
      </c>
      <c r="B21" s="24" t="s">
        <v>17</v>
      </c>
      <c r="C21" s="78">
        <v>1.492</v>
      </c>
      <c r="D21" s="78">
        <v>1.492</v>
      </c>
      <c r="E21" s="78">
        <v>1.492</v>
      </c>
      <c r="F21" s="89">
        <v>0.13</v>
      </c>
      <c r="G21" s="89">
        <v>0.13</v>
      </c>
      <c r="H21" s="89">
        <v>0.12</v>
      </c>
      <c r="I21" s="98">
        <v>2400</v>
      </c>
      <c r="J21" s="99">
        <f t="shared" si="5"/>
        <v>2400</v>
      </c>
      <c r="K21" s="79">
        <f t="shared" si="0"/>
        <v>1080000</v>
      </c>
      <c r="L21" s="100">
        <f t="shared" si="6"/>
        <v>939600</v>
      </c>
      <c r="M21" s="79">
        <f t="shared" si="1"/>
        <v>2400</v>
      </c>
      <c r="N21" s="79">
        <f t="shared" si="2"/>
        <v>1080000</v>
      </c>
      <c r="O21" s="100">
        <f t="shared" si="7"/>
        <v>939600</v>
      </c>
      <c r="P21" s="79">
        <f t="shared" si="3"/>
        <v>2400</v>
      </c>
      <c r="Q21" s="79">
        <f t="shared" si="4"/>
        <v>1080000</v>
      </c>
      <c r="R21" s="100">
        <f t="shared" si="8"/>
        <v>950400</v>
      </c>
    </row>
    <row r="22" spans="1:924" s="101" customFormat="1" ht="15" x14ac:dyDescent="0.2">
      <c r="A22" s="86">
        <v>14</v>
      </c>
      <c r="B22" s="24" t="s">
        <v>18</v>
      </c>
      <c r="C22" s="78">
        <v>1.492</v>
      </c>
      <c r="D22" s="78">
        <v>1.492</v>
      </c>
      <c r="E22" s="78">
        <v>1.492</v>
      </c>
      <c r="F22" s="89">
        <v>0.1</v>
      </c>
      <c r="G22" s="89">
        <v>0.1</v>
      </c>
      <c r="H22" s="89">
        <v>0.08</v>
      </c>
      <c r="I22" s="98">
        <v>1408</v>
      </c>
      <c r="J22" s="99">
        <f t="shared" si="5"/>
        <v>1408</v>
      </c>
      <c r="K22" s="79">
        <f t="shared" si="0"/>
        <v>633600</v>
      </c>
      <c r="L22" s="100">
        <f t="shared" si="6"/>
        <v>570240</v>
      </c>
      <c r="M22" s="79">
        <f t="shared" si="1"/>
        <v>1408</v>
      </c>
      <c r="N22" s="79">
        <f t="shared" si="2"/>
        <v>633600</v>
      </c>
      <c r="O22" s="100">
        <f t="shared" si="7"/>
        <v>570240</v>
      </c>
      <c r="P22" s="79">
        <f t="shared" si="3"/>
        <v>1408</v>
      </c>
      <c r="Q22" s="79">
        <f t="shared" si="4"/>
        <v>633600</v>
      </c>
      <c r="R22" s="100">
        <f t="shared" si="8"/>
        <v>582912</v>
      </c>
    </row>
    <row r="23" spans="1:924" s="101" customFormat="1" ht="15" x14ac:dyDescent="0.2">
      <c r="A23" s="86">
        <v>15</v>
      </c>
      <c r="B23" s="24" t="s">
        <v>19</v>
      </c>
      <c r="C23" s="78">
        <v>1.492</v>
      </c>
      <c r="D23" s="78">
        <v>1.492</v>
      </c>
      <c r="E23" s="78">
        <v>1.492</v>
      </c>
      <c r="F23" s="89">
        <v>0.09</v>
      </c>
      <c r="G23" s="89">
        <v>0.08</v>
      </c>
      <c r="H23" s="89">
        <v>7.0000000000000007E-2</v>
      </c>
      <c r="I23" s="98">
        <v>2947</v>
      </c>
      <c r="J23" s="99">
        <f t="shared" si="5"/>
        <v>2947</v>
      </c>
      <c r="K23" s="79">
        <f t="shared" si="0"/>
        <v>1326150</v>
      </c>
      <c r="L23" s="100">
        <f t="shared" si="6"/>
        <v>1206796.5</v>
      </c>
      <c r="M23" s="79">
        <f t="shared" si="1"/>
        <v>2947</v>
      </c>
      <c r="N23" s="79">
        <f t="shared" si="2"/>
        <v>1326150</v>
      </c>
      <c r="O23" s="100">
        <f t="shared" si="7"/>
        <v>1220058</v>
      </c>
      <c r="P23" s="79">
        <f t="shared" si="3"/>
        <v>2947</v>
      </c>
      <c r="Q23" s="79">
        <f t="shared" si="4"/>
        <v>1326150</v>
      </c>
      <c r="R23" s="100">
        <f t="shared" si="8"/>
        <v>1233319.5</v>
      </c>
    </row>
    <row r="24" spans="1:924" s="101" customFormat="1" ht="15" x14ac:dyDescent="0.2">
      <c r="A24" s="86">
        <v>16</v>
      </c>
      <c r="B24" s="24" t="s">
        <v>20</v>
      </c>
      <c r="C24" s="78">
        <v>1.492</v>
      </c>
      <c r="D24" s="78">
        <v>1.492</v>
      </c>
      <c r="E24" s="78">
        <v>1.492</v>
      </c>
      <c r="F24" s="89">
        <v>0.1</v>
      </c>
      <c r="G24" s="89">
        <v>0.1</v>
      </c>
      <c r="H24" s="89">
        <v>0.09</v>
      </c>
      <c r="I24" s="98">
        <v>4885</v>
      </c>
      <c r="J24" s="99">
        <f t="shared" si="5"/>
        <v>4885</v>
      </c>
      <c r="K24" s="79">
        <f t="shared" si="0"/>
        <v>2198250</v>
      </c>
      <c r="L24" s="100">
        <f t="shared" si="6"/>
        <v>1978425</v>
      </c>
      <c r="M24" s="79">
        <f t="shared" si="1"/>
        <v>4885</v>
      </c>
      <c r="N24" s="79">
        <f t="shared" si="2"/>
        <v>2198250</v>
      </c>
      <c r="O24" s="100">
        <f t="shared" si="7"/>
        <v>1978425</v>
      </c>
      <c r="P24" s="79">
        <f t="shared" si="3"/>
        <v>4885</v>
      </c>
      <c r="Q24" s="79">
        <f t="shared" si="4"/>
        <v>2198250</v>
      </c>
      <c r="R24" s="100">
        <f t="shared" si="8"/>
        <v>2000407.5</v>
      </c>
    </row>
    <row r="25" spans="1:924" s="101" customFormat="1" ht="15" x14ac:dyDescent="0.2">
      <c r="A25" s="86">
        <v>17</v>
      </c>
      <c r="B25" s="24" t="s">
        <v>9</v>
      </c>
      <c r="C25" s="78">
        <v>1.492</v>
      </c>
      <c r="D25" s="78">
        <v>1.492</v>
      </c>
      <c r="E25" s="78">
        <v>1.492</v>
      </c>
      <c r="F25" s="89">
        <v>0.05</v>
      </c>
      <c r="G25" s="89">
        <v>0.05</v>
      </c>
      <c r="H25" s="89">
        <v>0.25</v>
      </c>
      <c r="I25" s="98">
        <v>9142</v>
      </c>
      <c r="J25" s="99">
        <f t="shared" ref="J25" si="9">+I25</f>
        <v>9142</v>
      </c>
      <c r="K25" s="79">
        <f t="shared" ref="K25" si="10">J25*$K$7</f>
        <v>4113900</v>
      </c>
      <c r="L25" s="100">
        <f t="shared" ref="L25" si="11">ROUND(K25*(1-F25),2)</f>
        <v>3908205</v>
      </c>
      <c r="M25" s="79">
        <f t="shared" ref="M25" si="12">J25</f>
        <v>9142</v>
      </c>
      <c r="N25" s="79">
        <f t="shared" ref="N25" si="13">M25*$N$7</f>
        <v>4113900</v>
      </c>
      <c r="O25" s="100">
        <f t="shared" ref="O25" si="14">ROUND(N25*(1-G25),2)</f>
        <v>3908205</v>
      </c>
      <c r="P25" s="79">
        <f t="shared" ref="P25" si="15">M25</f>
        <v>9142</v>
      </c>
      <c r="Q25" s="79">
        <f t="shared" ref="Q25" si="16">P25*$Q$7</f>
        <v>4113900</v>
      </c>
      <c r="R25" s="100">
        <f t="shared" ref="R25" si="17">ROUND(Q25*(1-H25),2)</f>
        <v>3085425</v>
      </c>
    </row>
    <row r="26" spans="1:924" ht="15" x14ac:dyDescent="0.2">
      <c r="A26" s="84">
        <v>18</v>
      </c>
      <c r="B26" s="24" t="s">
        <v>21</v>
      </c>
      <c r="C26" s="78">
        <v>2.113</v>
      </c>
      <c r="D26" s="78">
        <v>2.1240000000000001</v>
      </c>
      <c r="E26" s="78">
        <v>2.1240000000000001</v>
      </c>
      <c r="F26" s="89">
        <v>0.21</v>
      </c>
      <c r="G26" s="89">
        <v>0.2</v>
      </c>
      <c r="H26" s="89">
        <v>0.18</v>
      </c>
      <c r="I26" s="98">
        <v>3026</v>
      </c>
      <c r="J26" s="90"/>
      <c r="K26" s="79">
        <f t="shared" si="0"/>
        <v>0</v>
      </c>
      <c r="L26" s="83">
        <f t="shared" si="6"/>
        <v>0</v>
      </c>
      <c r="M26" s="79">
        <f t="shared" si="1"/>
        <v>0</v>
      </c>
      <c r="N26" s="79">
        <f t="shared" si="2"/>
        <v>0</v>
      </c>
      <c r="O26" s="83">
        <f t="shared" si="7"/>
        <v>0</v>
      </c>
      <c r="P26" s="79">
        <f t="shared" si="3"/>
        <v>0</v>
      </c>
      <c r="Q26" s="79">
        <f t="shared" si="4"/>
        <v>0</v>
      </c>
      <c r="R26" s="83">
        <f t="shared" si="8"/>
        <v>0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</row>
    <row r="27" spans="1:924" s="19" customFormat="1" ht="14.25" x14ac:dyDescent="0.2">
      <c r="A27" s="17"/>
      <c r="B27" s="17" t="s">
        <v>22</v>
      </c>
      <c r="C27" s="72">
        <v>1.5129999999999999</v>
      </c>
      <c r="D27" s="72">
        <v>1.5129999999999999</v>
      </c>
      <c r="E27" s="72">
        <v>1.5129999999999999</v>
      </c>
      <c r="F27" s="91"/>
      <c r="G27" s="91"/>
      <c r="H27" s="91"/>
      <c r="I27" s="92">
        <f>SUM(I9:I26)</f>
        <v>81998</v>
      </c>
      <c r="J27" s="80">
        <f>SUM(J9:J26)</f>
        <v>46368</v>
      </c>
      <c r="K27" s="80">
        <f>SUM(K9:K26)</f>
        <v>20865600</v>
      </c>
      <c r="L27" s="93">
        <f t="shared" ref="L27:R27" si="18">SUM(L9:L26)</f>
        <v>18861286.5</v>
      </c>
      <c r="M27" s="80">
        <f t="shared" si="18"/>
        <v>46368</v>
      </c>
      <c r="N27" s="80">
        <f t="shared" si="18"/>
        <v>20865600</v>
      </c>
      <c r="O27" s="93">
        <f t="shared" si="18"/>
        <v>18928980</v>
      </c>
      <c r="P27" s="80">
        <f t="shared" si="18"/>
        <v>46368</v>
      </c>
      <c r="Q27" s="80">
        <f t="shared" si="18"/>
        <v>20865600</v>
      </c>
      <c r="R27" s="93">
        <f t="shared" si="18"/>
        <v>18384430.5</v>
      </c>
    </row>
    <row r="28" spans="1:924" x14ac:dyDescent="0.2">
      <c r="L28" s="8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</row>
    <row r="29" spans="1:924" x14ac:dyDescent="0.2">
      <c r="I29" s="81"/>
      <c r="L29" s="81"/>
      <c r="O29" s="81"/>
      <c r="R29" s="81"/>
    </row>
    <row r="31" spans="1:924" x14ac:dyDescent="0.2">
      <c r="K31" s="81"/>
      <c r="N31" s="81"/>
      <c r="Q31" s="8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</row>
  </sheetData>
  <mergeCells count="19">
    <mergeCell ref="A3:R3"/>
    <mergeCell ref="F5:H7"/>
    <mergeCell ref="I5:I8"/>
    <mergeCell ref="P6:P7"/>
    <mergeCell ref="R6:R7"/>
    <mergeCell ref="M8:O8"/>
    <mergeCell ref="P8:R8"/>
    <mergeCell ref="A5:A8"/>
    <mergeCell ref="B5:B8"/>
    <mergeCell ref="C5:E6"/>
    <mergeCell ref="J5:R5"/>
    <mergeCell ref="J6:J7"/>
    <mergeCell ref="L6:L7"/>
    <mergeCell ref="M6:M7"/>
    <mergeCell ref="C7:C8"/>
    <mergeCell ref="D7:D8"/>
    <mergeCell ref="E7:E8"/>
    <mergeCell ref="J8:L8"/>
    <mergeCell ref="O6:O7"/>
  </mergeCells>
  <pageMargins left="0.43307086614173229" right="0.23622047244094491" top="0.74803149606299213" bottom="0.74803149606299213" header="0.31496062992125984" footer="0.51181102362204722"/>
  <pageSetup paperSize="9" scale="80" firstPageNumber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F30"/>
  <sheetViews>
    <sheetView view="pageBreakPreview" zoomScale="85" zoomScaleNormal="70" zoomScaleSheetLayoutView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J5" sqref="J5"/>
    </sheetView>
  </sheetViews>
  <sheetFormatPr defaultRowHeight="12.75" x14ac:dyDescent="0.2"/>
  <cols>
    <col min="1" max="1" width="4" style="16" customWidth="1"/>
    <col min="2" max="2" width="21" style="16" customWidth="1"/>
    <col min="3" max="5" width="7.28515625" style="16" hidden="1" customWidth="1"/>
    <col min="6" max="8" width="5" style="16" bestFit="1" customWidth="1"/>
    <col min="9" max="11" width="7" style="20" customWidth="1"/>
    <col min="12" max="12" width="14.85546875" style="16" customWidth="1"/>
    <col min="13" max="13" width="23" style="16" bestFit="1" customWidth="1"/>
    <col min="14" max="14" width="13.85546875" style="16" customWidth="1"/>
    <col min="15" max="15" width="21.85546875" style="16" bestFit="1" customWidth="1"/>
    <col min="16" max="17" width="13.85546875" style="16" customWidth="1"/>
    <col min="18" max="18" width="13.7109375" style="16" customWidth="1"/>
    <col min="19" max="19" width="22.42578125" style="16" customWidth="1"/>
    <col min="20" max="24" width="14.42578125" style="16" customWidth="1"/>
    <col min="25" max="25" width="5.28515625" style="16" customWidth="1"/>
    <col min="26" max="26" width="14.7109375" style="6" customWidth="1"/>
    <col min="27" max="27" width="21.85546875" style="6" customWidth="1"/>
    <col min="28" max="28" width="16" style="6" customWidth="1"/>
    <col min="29" max="29" width="21.85546875" style="6" customWidth="1"/>
    <col min="30" max="30" width="12.28515625" style="6" customWidth="1"/>
    <col min="31" max="31" width="12.7109375" style="6" customWidth="1"/>
    <col min="32" max="32" width="15.140625" style="6" customWidth="1"/>
    <col min="33" max="33" width="23" style="6" customWidth="1"/>
    <col min="34" max="35" width="11.7109375" style="6" customWidth="1"/>
    <col min="36" max="36" width="12.7109375" style="6" customWidth="1"/>
    <col min="37" max="38" width="12.42578125" style="6" customWidth="1"/>
    <col min="39" max="39" width="7.7109375" style="6" customWidth="1"/>
    <col min="40" max="40" width="14.7109375" style="6" customWidth="1"/>
    <col min="41" max="41" width="20.140625" style="6" customWidth="1"/>
    <col min="42" max="42" width="16" style="6" customWidth="1"/>
    <col min="43" max="43" width="20.140625" style="6" customWidth="1"/>
    <col min="44" max="44" width="12.28515625" style="6" customWidth="1"/>
    <col min="45" max="45" width="12.85546875" style="6" customWidth="1"/>
    <col min="46" max="46" width="15.140625" style="6" customWidth="1"/>
    <col min="47" max="47" width="20.85546875" style="6" customWidth="1"/>
    <col min="48" max="49" width="11.28515625" style="6" customWidth="1"/>
    <col min="50" max="50" width="12.7109375" style="6" customWidth="1"/>
    <col min="51" max="51" width="11.7109375" style="6" customWidth="1"/>
    <col min="52" max="52" width="13.5703125" style="6" customWidth="1"/>
    <col min="53" max="53" width="11.28515625" style="6" customWidth="1"/>
    <col min="54" max="56" width="13.5703125" style="6" bestFit="1" customWidth="1"/>
    <col min="57" max="58" width="8.85546875" style="6" customWidth="1"/>
    <col min="59" max="59" width="12.42578125" style="6" bestFit="1" customWidth="1"/>
    <col min="60" max="1046" width="8.85546875" style="6" customWidth="1"/>
  </cols>
  <sheetData>
    <row r="1" spans="1:1046" ht="54.6" customHeight="1" x14ac:dyDescent="0.2">
      <c r="B1" s="7"/>
      <c r="C1" s="126" t="s">
        <v>30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74"/>
      <c r="V1" s="74"/>
      <c r="W1" s="74"/>
      <c r="X1" s="74"/>
      <c r="Y1" s="74"/>
    </row>
    <row r="2" spans="1:1046" x14ac:dyDescent="0.2">
      <c r="A2" s="3"/>
      <c r="B2" s="3"/>
      <c r="C2" s="3"/>
      <c r="D2" s="3"/>
      <c r="E2" s="3"/>
      <c r="F2" s="3"/>
      <c r="G2" s="3"/>
      <c r="H2" s="3"/>
      <c r="I2" s="22"/>
      <c r="J2" s="22"/>
      <c r="K2" s="22"/>
    </row>
    <row r="3" spans="1:1046" ht="12.75" customHeight="1" x14ac:dyDescent="0.2">
      <c r="A3" s="75" t="s">
        <v>0</v>
      </c>
      <c r="B3" s="75" t="s">
        <v>1</v>
      </c>
      <c r="C3" s="77" t="s">
        <v>2</v>
      </c>
      <c r="D3" s="77"/>
      <c r="E3" s="77"/>
      <c r="F3" s="127" t="s">
        <v>33</v>
      </c>
      <c r="G3" s="128"/>
      <c r="H3" s="129"/>
      <c r="I3" s="108" t="s">
        <v>29</v>
      </c>
      <c r="J3" s="133"/>
      <c r="K3" s="134"/>
      <c r="L3" s="36" t="s">
        <v>24</v>
      </c>
      <c r="M3" s="36"/>
      <c r="N3" s="36"/>
      <c r="O3" s="36"/>
      <c r="P3" s="36"/>
      <c r="Q3" s="36"/>
      <c r="R3" s="36"/>
      <c r="S3" s="36"/>
      <c r="T3" s="36"/>
      <c r="U3" s="138">
        <v>2021</v>
      </c>
      <c r="V3" s="139"/>
      <c r="W3" s="139"/>
      <c r="X3" s="140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138">
        <v>2022</v>
      </c>
      <c r="AJ3" s="139"/>
      <c r="AK3" s="139"/>
      <c r="AL3" s="140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138">
        <v>2023</v>
      </c>
      <c r="AX3" s="139"/>
      <c r="AY3" s="139"/>
      <c r="AZ3" s="140"/>
      <c r="BA3" s="68"/>
    </row>
    <row r="4" spans="1:1046" ht="38.25" x14ac:dyDescent="0.2">
      <c r="A4" s="75"/>
      <c r="B4" s="75"/>
      <c r="C4" s="77">
        <v>2018</v>
      </c>
      <c r="D4" s="77">
        <v>2019</v>
      </c>
      <c r="E4" s="77">
        <v>2020</v>
      </c>
      <c r="F4" s="130"/>
      <c r="G4" s="131"/>
      <c r="H4" s="132"/>
      <c r="I4" s="135"/>
      <c r="J4" s="136"/>
      <c r="K4" s="137"/>
      <c r="L4" s="8" t="s">
        <v>25</v>
      </c>
      <c r="M4" s="8" t="s">
        <v>34</v>
      </c>
      <c r="N4" s="30" t="s">
        <v>26</v>
      </c>
      <c r="O4" s="8" t="s">
        <v>35</v>
      </c>
      <c r="P4" s="9" t="s">
        <v>36</v>
      </c>
      <c r="Q4" s="9" t="s">
        <v>38</v>
      </c>
      <c r="R4" s="34" t="s">
        <v>37</v>
      </c>
      <c r="S4" s="34"/>
      <c r="T4" s="9" t="s">
        <v>27</v>
      </c>
      <c r="U4" s="141" t="s">
        <v>39</v>
      </c>
      <c r="V4" s="140"/>
      <c r="W4" s="141" t="s">
        <v>40</v>
      </c>
      <c r="X4" s="140"/>
      <c r="Y4" s="9"/>
      <c r="Z4" s="8" t="s">
        <v>25</v>
      </c>
      <c r="AA4" s="8" t="s">
        <v>34</v>
      </c>
      <c r="AB4" s="30" t="s">
        <v>26</v>
      </c>
      <c r="AC4" s="8" t="s">
        <v>35</v>
      </c>
      <c r="AD4" s="9" t="s">
        <v>36</v>
      </c>
      <c r="AE4" s="9" t="s">
        <v>38</v>
      </c>
      <c r="AF4" s="34" t="s">
        <v>37</v>
      </c>
      <c r="AG4" s="34"/>
      <c r="AH4" s="9" t="s">
        <v>27</v>
      </c>
      <c r="AI4" s="141" t="s">
        <v>39</v>
      </c>
      <c r="AJ4" s="140"/>
      <c r="AK4" s="141" t="s">
        <v>40</v>
      </c>
      <c r="AL4" s="140"/>
      <c r="AM4" s="9"/>
      <c r="AN4" s="8" t="s">
        <v>25</v>
      </c>
      <c r="AO4" s="8" t="s">
        <v>34</v>
      </c>
      <c r="AP4" s="30" t="s">
        <v>26</v>
      </c>
      <c r="AQ4" s="8" t="s">
        <v>35</v>
      </c>
      <c r="AR4" s="9" t="s">
        <v>36</v>
      </c>
      <c r="AS4" s="9" t="s">
        <v>38</v>
      </c>
      <c r="AT4" s="34" t="s">
        <v>37</v>
      </c>
      <c r="AU4" s="34"/>
      <c r="AV4" s="9" t="s">
        <v>27</v>
      </c>
      <c r="AW4" s="141" t="s">
        <v>39</v>
      </c>
      <c r="AX4" s="140"/>
      <c r="AY4" s="141" t="s">
        <v>40</v>
      </c>
      <c r="AZ4" s="140"/>
      <c r="BA4" s="69"/>
      <c r="BB4" s="120" t="s">
        <v>28</v>
      </c>
      <c r="BC4" s="121"/>
      <c r="BD4" s="122"/>
    </row>
    <row r="5" spans="1:1046" s="47" customFormat="1" ht="15" x14ac:dyDescent="0.2">
      <c r="A5" s="75"/>
      <c r="B5" s="75"/>
      <c r="C5" s="77"/>
      <c r="D5" s="77"/>
      <c r="E5" s="77"/>
      <c r="F5" s="77">
        <v>2021</v>
      </c>
      <c r="G5" s="77">
        <v>2022</v>
      </c>
      <c r="H5" s="77">
        <v>2023</v>
      </c>
      <c r="I5" s="73">
        <v>2021</v>
      </c>
      <c r="J5" s="73">
        <v>2022</v>
      </c>
      <c r="K5" s="73">
        <v>2023</v>
      </c>
      <c r="L5" s="123">
        <v>2021</v>
      </c>
      <c r="M5" s="124"/>
      <c r="N5" s="124"/>
      <c r="O5" s="124"/>
      <c r="P5" s="124"/>
      <c r="Q5" s="124"/>
      <c r="R5" s="124"/>
      <c r="S5" s="124"/>
      <c r="T5" s="125"/>
      <c r="U5" s="76" t="s">
        <v>32</v>
      </c>
      <c r="V5" s="76" t="s">
        <v>31</v>
      </c>
      <c r="W5" s="76" t="s">
        <v>32</v>
      </c>
      <c r="X5" s="76" t="s">
        <v>31</v>
      </c>
      <c r="Y5" s="76"/>
      <c r="Z5" s="123">
        <v>2022</v>
      </c>
      <c r="AA5" s="124"/>
      <c r="AB5" s="124"/>
      <c r="AC5" s="124"/>
      <c r="AD5" s="124"/>
      <c r="AE5" s="124"/>
      <c r="AF5" s="124"/>
      <c r="AG5" s="124"/>
      <c r="AH5" s="125"/>
      <c r="AI5" s="76" t="s">
        <v>32</v>
      </c>
      <c r="AJ5" s="76" t="s">
        <v>31</v>
      </c>
      <c r="AK5" s="76" t="s">
        <v>32</v>
      </c>
      <c r="AL5" s="76" t="s">
        <v>31</v>
      </c>
      <c r="AM5" s="76"/>
      <c r="AN5" s="123">
        <v>2023</v>
      </c>
      <c r="AO5" s="124"/>
      <c r="AP5" s="124"/>
      <c r="AQ5" s="124"/>
      <c r="AR5" s="124"/>
      <c r="AS5" s="124"/>
      <c r="AT5" s="124"/>
      <c r="AU5" s="124"/>
      <c r="AV5" s="125"/>
      <c r="AW5" s="76" t="s">
        <v>32</v>
      </c>
      <c r="AX5" s="76" t="s">
        <v>31</v>
      </c>
      <c r="AY5" s="76" t="s">
        <v>32</v>
      </c>
      <c r="AZ5" s="76" t="s">
        <v>31</v>
      </c>
      <c r="BA5" s="70"/>
      <c r="BB5" s="66">
        <v>2021</v>
      </c>
      <c r="BC5" s="66">
        <v>2022</v>
      </c>
      <c r="BD5" s="66">
        <v>2023</v>
      </c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</row>
    <row r="6" spans="1:1046" ht="15" x14ac:dyDescent="0.2">
      <c r="A6" s="75">
        <v>1</v>
      </c>
      <c r="B6" s="4" t="s">
        <v>4</v>
      </c>
      <c r="C6" s="1">
        <v>1.492</v>
      </c>
      <c r="D6" s="1">
        <v>1.492</v>
      </c>
      <c r="E6" s="1">
        <v>1.492</v>
      </c>
      <c r="F6" s="37">
        <f t="shared" ref="F6:F23" si="0">100%-I6</f>
        <v>0.89</v>
      </c>
      <c r="G6" s="37">
        <f t="shared" ref="G6:H21" si="1">100%-J6</f>
        <v>0.89</v>
      </c>
      <c r="H6" s="37">
        <f t="shared" si="1"/>
        <v>0.89</v>
      </c>
      <c r="I6" s="25">
        <v>0.11</v>
      </c>
      <c r="J6" s="25">
        <v>0.11</v>
      </c>
      <c r="K6" s="25">
        <v>0.11</v>
      </c>
      <c r="L6" s="10"/>
      <c r="M6" s="39">
        <f t="shared" ref="M6:M23" si="2">$N$27/$N$26</f>
        <v>0.95590079318791554</v>
      </c>
      <c r="N6" s="11">
        <f t="shared" ref="N6:N23" si="3">ROUND($N$26*(($L6*$F6)/SUMPRODUCT($F$6:$F$23,$L$6:$L$23))*M6,0)</f>
        <v>0</v>
      </c>
      <c r="O6" s="39">
        <f t="shared" ref="O6:O16" si="4">$N$28/$N$26</f>
        <v>4.409920681208445E-2</v>
      </c>
      <c r="P6" s="45">
        <f t="shared" ref="P6:P16" si="5">ROUND($N$26*(($L6*$F6)/SUMPRODUCT($F$6:$F$23,$L$6:$L$23))*O6,0)</f>
        <v>0</v>
      </c>
      <c r="Q6" s="45">
        <f t="shared" ref="Q6:Q23" si="6">N6+P6</f>
        <v>0</v>
      </c>
      <c r="R6" s="11">
        <f t="shared" ref="R6:R23" si="7">ROUNDUP(Q6/F6*I6,-2)</f>
        <v>0</v>
      </c>
      <c r="S6" s="11"/>
      <c r="T6" s="11">
        <f t="shared" ref="T6:T23" si="8">N6+P6+R6</f>
        <v>0</v>
      </c>
      <c r="U6" s="11">
        <v>0</v>
      </c>
      <c r="V6" s="11">
        <v>0</v>
      </c>
      <c r="W6" s="11">
        <f>P6-U6</f>
        <v>0</v>
      </c>
      <c r="X6" s="11">
        <f>N6-V6</f>
        <v>0</v>
      </c>
      <c r="Y6" s="11"/>
      <c r="Z6" s="10"/>
      <c r="AA6" s="39">
        <f>$AB$27/$AB$26</f>
        <v>0.96007585770091119</v>
      </c>
      <c r="AB6" s="11">
        <f>ROUND($N$26*(($L6*$F6)/SUMPRODUCT($F$6:$F$23,$L$6:$L$23))*AA6,0)</f>
        <v>0</v>
      </c>
      <c r="AC6" s="39">
        <f>$AB$28/$AB$26</f>
        <v>3.9924142299088757E-2</v>
      </c>
      <c r="AD6" s="45">
        <f>ROUND($N$26*(($L6*$F6)/SUMPRODUCT($F$6:$F$23,$L$6:$L$23))*AC6,0)</f>
        <v>0</v>
      </c>
      <c r="AE6" s="45">
        <f>AB6+AD6</f>
        <v>0</v>
      </c>
      <c r="AF6" s="11">
        <f t="shared" ref="AF6:AF23" si="9">ROUNDUP(AE6/G6*J6,-2)</f>
        <v>0</v>
      </c>
      <c r="AG6" s="40"/>
      <c r="AH6" s="11">
        <f>AB6+AD6+AF6</f>
        <v>0</v>
      </c>
      <c r="AI6" s="11">
        <v>0</v>
      </c>
      <c r="AJ6" s="11">
        <v>0</v>
      </c>
      <c r="AK6" s="11">
        <f>AD6-AI6</f>
        <v>0</v>
      </c>
      <c r="AL6" s="11">
        <f>AB6-AJ6</f>
        <v>0</v>
      </c>
      <c r="AM6" s="11"/>
      <c r="AN6" s="10">
        <f>Z6</f>
        <v>0</v>
      </c>
      <c r="AO6" s="39">
        <f>$AP$27/$AP$26</f>
        <v>0.32999311079100646</v>
      </c>
      <c r="AP6" s="11">
        <f>ROUND($AP$26*(($AN6*$H6)/SUMPRODUCT($AN$6:$AN$23,$H$6:$H$23))*AO6,0)</f>
        <v>0</v>
      </c>
      <c r="AQ6" s="39">
        <f>$AP$28/$AP$26</f>
        <v>0.67000688920899354</v>
      </c>
      <c r="AR6" s="45">
        <f>ROUND($AP$26*(($AN6*$H6)/SUMPRODUCT($AN$6:$AN$23,$H$6:$H$23))*AQ6,0)</f>
        <v>0</v>
      </c>
      <c r="AS6" s="45">
        <f>AP6+AR6</f>
        <v>0</v>
      </c>
      <c r="AT6" s="11">
        <f t="shared" ref="AT6:AT23" si="10">ROUNDUP(AS6/H6*K6,-2)</f>
        <v>0</v>
      </c>
      <c r="AU6" s="40"/>
      <c r="AV6" s="11">
        <f>AP6+AR6+AT6</f>
        <v>0</v>
      </c>
      <c r="AW6" s="11">
        <v>0</v>
      </c>
      <c r="AX6" s="11">
        <v>0</v>
      </c>
      <c r="AY6" s="11">
        <f>AR6-AW6</f>
        <v>0</v>
      </c>
      <c r="AZ6" s="11">
        <f>AP6-AX6</f>
        <v>0</v>
      </c>
      <c r="BA6" s="44"/>
      <c r="BB6" s="48">
        <f>ROUND(Q6/1000,1)</f>
        <v>0</v>
      </c>
      <c r="BC6" s="49">
        <f>ROUND(AE6/1000,1)</f>
        <v>0</v>
      </c>
      <c r="BD6" s="49">
        <f t="shared" ref="BD6:BD16" si="11">ROUND(AS6/1000,1)</f>
        <v>0</v>
      </c>
      <c r="BF6" s="31"/>
      <c r="BG6" s="31"/>
      <c r="BH6" s="31"/>
    </row>
    <row r="7" spans="1:1046" ht="15" x14ac:dyDescent="0.2">
      <c r="A7" s="75">
        <v>2</v>
      </c>
      <c r="B7" s="4" t="s">
        <v>5</v>
      </c>
      <c r="C7" s="1">
        <v>1.492</v>
      </c>
      <c r="D7" s="1">
        <v>1.492</v>
      </c>
      <c r="E7" s="1">
        <v>1.492</v>
      </c>
      <c r="F7" s="37">
        <f t="shared" si="0"/>
        <v>0.9</v>
      </c>
      <c r="G7" s="37">
        <f t="shared" si="1"/>
        <v>0.9</v>
      </c>
      <c r="H7" s="37">
        <f t="shared" si="1"/>
        <v>0.9</v>
      </c>
      <c r="I7" s="25">
        <v>0.1</v>
      </c>
      <c r="J7" s="25">
        <v>0.1</v>
      </c>
      <c r="K7" s="25">
        <v>0.1</v>
      </c>
      <c r="L7" s="12">
        <v>1</v>
      </c>
      <c r="M7" s="39">
        <f t="shared" si="2"/>
        <v>0.95590079318791554</v>
      </c>
      <c r="N7" s="11">
        <f t="shared" si="3"/>
        <v>1880591</v>
      </c>
      <c r="O7" s="39">
        <f t="shared" si="4"/>
        <v>4.409920681208445E-2</v>
      </c>
      <c r="P7" s="45">
        <f>ROUND($N$26*(($L7*$F7)/SUMPRODUCT($F$6:$F$23,$L$6:$L$23))*O7,0)</f>
        <v>86759</v>
      </c>
      <c r="Q7" s="45">
        <f t="shared" si="6"/>
        <v>1967350</v>
      </c>
      <c r="R7" s="11">
        <f t="shared" si="7"/>
        <v>218600</v>
      </c>
      <c r="S7" s="40">
        <f>R7/T7</f>
        <v>0.10000228733502596</v>
      </c>
      <c r="T7" s="11">
        <f t="shared" si="8"/>
        <v>2185950</v>
      </c>
      <c r="U7" s="11">
        <v>267311</v>
      </c>
      <c r="V7" s="11">
        <v>1880591</v>
      </c>
      <c r="W7" s="11">
        <f t="shared" ref="W7:W23" si="12">P7-U7</f>
        <v>-180552</v>
      </c>
      <c r="X7" s="11">
        <f t="shared" ref="X7:X23" si="13">N7-V7</f>
        <v>0</v>
      </c>
      <c r="Y7" s="11"/>
      <c r="Z7" s="10"/>
      <c r="AA7" s="39">
        <f t="shared" ref="AA7:AA23" si="14">$AB$27/$AB$26</f>
        <v>0.96007585770091119</v>
      </c>
      <c r="AB7" s="11">
        <f t="shared" ref="AB7:AB23" si="15">ROUND($AB$26*(($Z7*$G7)/SUMPRODUCT($Z$7:$Z$23,$G$7:$G$23))*AA7,0)</f>
        <v>0</v>
      </c>
      <c r="AC7" s="39">
        <f t="shared" ref="AC7:AC23" si="16">$AB$28/$AB$26</f>
        <v>3.9924142299088757E-2</v>
      </c>
      <c r="AD7" s="11">
        <f>ROUND($AB$26*(($Z7*$G7)/SUMPRODUCT($Z$7:$Z$23,$G$7:$G$23))*AC7,0)</f>
        <v>0</v>
      </c>
      <c r="AE7" s="45">
        <f t="shared" ref="AE7:AE23" si="17">AB7+AD7</f>
        <v>0</v>
      </c>
      <c r="AF7" s="11">
        <f t="shared" si="9"/>
        <v>0</v>
      </c>
      <c r="AG7" s="40"/>
      <c r="AH7" s="11">
        <f t="shared" ref="AH7:AH23" si="18">AB7+AD7+AF7</f>
        <v>0</v>
      </c>
      <c r="AI7" s="11">
        <v>0</v>
      </c>
      <c r="AJ7" s="11">
        <v>0</v>
      </c>
      <c r="AK7" s="11">
        <f t="shared" ref="AK7:AK23" si="19">AD7-AI7</f>
        <v>0</v>
      </c>
      <c r="AL7" s="11">
        <f t="shared" ref="AL7:AL23" si="20">AB7-AJ7</f>
        <v>0</v>
      </c>
      <c r="AM7" s="11"/>
      <c r="AN7" s="10">
        <f t="shared" ref="AN7:AN23" si="21">Z7</f>
        <v>0</v>
      </c>
      <c r="AO7" s="39">
        <f t="shared" ref="AO7:AO23" si="22">$AP$27/$AP$26</f>
        <v>0.32999311079100646</v>
      </c>
      <c r="AP7" s="11">
        <f>ROUND($AP$26*(($AN7*$H7)/SUMPRODUCT($AN$6:$AN$23,$H$6:$H$23))*AO7,0)</f>
        <v>0</v>
      </c>
      <c r="AQ7" s="39">
        <f t="shared" ref="AQ7:AQ23" si="23">$AP$28/$AP$26</f>
        <v>0.67000688920899354</v>
      </c>
      <c r="AR7" s="45">
        <f>ROUND($AP$26*(($AN7*$H7)/SUMPRODUCT($AN$6:$AN$23,$H$6:$H$23))*AQ7,0)</f>
        <v>0</v>
      </c>
      <c r="AS7" s="45">
        <f t="shared" ref="AS7:AS23" si="24">AP7+AR7</f>
        <v>0</v>
      </c>
      <c r="AT7" s="11">
        <f t="shared" si="10"/>
        <v>0</v>
      </c>
      <c r="AU7" s="40"/>
      <c r="AV7" s="11">
        <f t="shared" ref="AV7:AV23" si="25">AP7+AR7+AT7</f>
        <v>0</v>
      </c>
      <c r="AW7" s="11">
        <v>0</v>
      </c>
      <c r="AX7" s="11">
        <v>0</v>
      </c>
      <c r="AY7" s="11">
        <f t="shared" ref="AY7:AY23" si="26">AR7-AW7</f>
        <v>0</v>
      </c>
      <c r="AZ7" s="11">
        <f t="shared" ref="AZ7:AZ23" si="27">AP7-AX7</f>
        <v>0</v>
      </c>
      <c r="BA7" s="44"/>
      <c r="BB7" s="48">
        <f>ROUND(Q7/1000,1)</f>
        <v>1967.4</v>
      </c>
      <c r="BC7" s="49">
        <f>ROUND(AE7/1000,1)</f>
        <v>0</v>
      </c>
      <c r="BD7" s="49">
        <f t="shared" si="11"/>
        <v>0</v>
      </c>
      <c r="BF7" s="31"/>
      <c r="BG7" s="31"/>
      <c r="BH7" s="31"/>
    </row>
    <row r="8" spans="1:1046" ht="15" x14ac:dyDescent="0.2">
      <c r="A8" s="75">
        <v>3</v>
      </c>
      <c r="B8" s="4" t="s">
        <v>6</v>
      </c>
      <c r="C8" s="1">
        <v>1.492</v>
      </c>
      <c r="D8" s="1">
        <v>1.492</v>
      </c>
      <c r="E8" s="1">
        <v>1.492</v>
      </c>
      <c r="F8" s="37">
        <f t="shared" si="0"/>
        <v>0.9</v>
      </c>
      <c r="G8" s="37">
        <f t="shared" si="1"/>
        <v>0.9</v>
      </c>
      <c r="H8" s="37">
        <f t="shared" si="1"/>
        <v>0.9</v>
      </c>
      <c r="I8" s="25">
        <v>0.1</v>
      </c>
      <c r="J8" s="25">
        <v>0.1</v>
      </c>
      <c r="K8" s="25">
        <v>0.1</v>
      </c>
      <c r="L8" s="12">
        <v>1</v>
      </c>
      <c r="M8" s="39">
        <f t="shared" si="2"/>
        <v>0.95590079318791554</v>
      </c>
      <c r="N8" s="11">
        <f t="shared" si="3"/>
        <v>1880591</v>
      </c>
      <c r="O8" s="39">
        <f t="shared" si="4"/>
        <v>4.409920681208445E-2</v>
      </c>
      <c r="P8" s="45">
        <f t="shared" si="5"/>
        <v>86759</v>
      </c>
      <c r="Q8" s="45">
        <f t="shared" si="6"/>
        <v>1967350</v>
      </c>
      <c r="R8" s="11">
        <f t="shared" si="7"/>
        <v>218600</v>
      </c>
      <c r="S8" s="40">
        <f>R8/T8</f>
        <v>0.10000228733502596</v>
      </c>
      <c r="T8" s="11">
        <f t="shared" si="8"/>
        <v>2185950</v>
      </c>
      <c r="U8" s="11">
        <v>267311</v>
      </c>
      <c r="V8" s="11">
        <v>1880591</v>
      </c>
      <c r="W8" s="11">
        <f t="shared" si="12"/>
        <v>-180552</v>
      </c>
      <c r="X8" s="11">
        <f t="shared" si="13"/>
        <v>0</v>
      </c>
      <c r="Y8" s="11"/>
      <c r="Z8" s="10"/>
      <c r="AA8" s="39">
        <f t="shared" si="14"/>
        <v>0.96007585770091119</v>
      </c>
      <c r="AB8" s="11">
        <f t="shared" si="15"/>
        <v>0</v>
      </c>
      <c r="AC8" s="39">
        <f t="shared" si="16"/>
        <v>3.9924142299088757E-2</v>
      </c>
      <c r="AD8" s="11">
        <f>ROUND($AB$26*(($Z8*$G8)/SUMPRODUCT($Z$7:$Z$23,$G$7:$G$23))*AC8,0)</f>
        <v>0</v>
      </c>
      <c r="AE8" s="45">
        <f t="shared" si="17"/>
        <v>0</v>
      </c>
      <c r="AF8" s="11">
        <f t="shared" si="9"/>
        <v>0</v>
      </c>
      <c r="AG8" s="40"/>
      <c r="AH8" s="11">
        <f t="shared" si="18"/>
        <v>0</v>
      </c>
      <c r="AI8" s="11">
        <v>0</v>
      </c>
      <c r="AJ8" s="11">
        <v>0</v>
      </c>
      <c r="AK8" s="11">
        <f t="shared" si="19"/>
        <v>0</v>
      </c>
      <c r="AL8" s="11">
        <f t="shared" si="20"/>
        <v>0</v>
      </c>
      <c r="AM8" s="11"/>
      <c r="AN8" s="10">
        <f t="shared" si="21"/>
        <v>0</v>
      </c>
      <c r="AO8" s="39">
        <f t="shared" si="22"/>
        <v>0.32999311079100646</v>
      </c>
      <c r="AP8" s="11">
        <f>ROUND($AP$26*(($AN8*$H8)/SUMPRODUCT($AN$6:$AN$23,$H$6:$H$23))*AO8,0)</f>
        <v>0</v>
      </c>
      <c r="AQ8" s="39">
        <f t="shared" si="23"/>
        <v>0.67000688920899354</v>
      </c>
      <c r="AR8" s="45">
        <f>ROUND($AP$26*(($AN8*$H8)/SUMPRODUCT($AN$6:$AN$23,$H$6:$H$23))*AQ8,0)</f>
        <v>0</v>
      </c>
      <c r="AS8" s="45">
        <f t="shared" si="24"/>
        <v>0</v>
      </c>
      <c r="AT8" s="11">
        <f t="shared" si="10"/>
        <v>0</v>
      </c>
      <c r="AU8" s="40"/>
      <c r="AV8" s="11">
        <f t="shared" si="25"/>
        <v>0</v>
      </c>
      <c r="AW8" s="11">
        <v>0</v>
      </c>
      <c r="AX8" s="11">
        <v>0</v>
      </c>
      <c r="AY8" s="11">
        <f t="shared" si="26"/>
        <v>0</v>
      </c>
      <c r="AZ8" s="11">
        <f t="shared" si="27"/>
        <v>0</v>
      </c>
      <c r="BA8" s="44"/>
      <c r="BB8" s="48">
        <f>ROUND(Q8/1000,1)</f>
        <v>1967.4</v>
      </c>
      <c r="BC8" s="49">
        <f>ROUND(AE8/1000,1)</f>
        <v>0</v>
      </c>
      <c r="BD8" s="49">
        <f t="shared" si="11"/>
        <v>0</v>
      </c>
      <c r="BF8" s="31"/>
      <c r="BG8" s="31"/>
      <c r="BH8" s="31"/>
    </row>
    <row r="9" spans="1:1046" ht="15" x14ac:dyDescent="0.2">
      <c r="A9" s="75">
        <v>4</v>
      </c>
      <c r="B9" s="4" t="s">
        <v>7</v>
      </c>
      <c r="C9" s="1">
        <v>1.492</v>
      </c>
      <c r="D9" s="1">
        <v>1.492</v>
      </c>
      <c r="E9" s="1">
        <v>1.492</v>
      </c>
      <c r="F9" s="37">
        <f t="shared" si="0"/>
        <v>0.9</v>
      </c>
      <c r="G9" s="37">
        <f t="shared" si="1"/>
        <v>0.9</v>
      </c>
      <c r="H9" s="37">
        <f t="shared" si="1"/>
        <v>0.9</v>
      </c>
      <c r="I9" s="25">
        <v>0.1</v>
      </c>
      <c r="J9" s="25">
        <v>0.1</v>
      </c>
      <c r="K9" s="25">
        <v>0.1</v>
      </c>
      <c r="L9" s="12"/>
      <c r="M9" s="39">
        <f t="shared" si="2"/>
        <v>0.95590079318791554</v>
      </c>
      <c r="N9" s="11">
        <f t="shared" si="3"/>
        <v>0</v>
      </c>
      <c r="O9" s="39">
        <f t="shared" si="4"/>
        <v>4.409920681208445E-2</v>
      </c>
      <c r="P9" s="45">
        <f t="shared" si="5"/>
        <v>0</v>
      </c>
      <c r="Q9" s="45">
        <f t="shared" si="6"/>
        <v>0</v>
      </c>
      <c r="R9" s="11">
        <f t="shared" si="7"/>
        <v>0</v>
      </c>
      <c r="S9" s="40"/>
      <c r="T9" s="11">
        <f t="shared" si="8"/>
        <v>0</v>
      </c>
      <c r="U9" s="11">
        <v>0</v>
      </c>
      <c r="V9" s="11">
        <v>0</v>
      </c>
      <c r="W9" s="11">
        <f t="shared" si="12"/>
        <v>0</v>
      </c>
      <c r="X9" s="11">
        <f t="shared" si="13"/>
        <v>0</v>
      </c>
      <c r="Y9" s="11"/>
      <c r="Z9" s="10"/>
      <c r="AA9" s="39">
        <f t="shared" si="14"/>
        <v>0.96007585770091119</v>
      </c>
      <c r="AB9" s="11">
        <f t="shared" si="15"/>
        <v>0</v>
      </c>
      <c r="AC9" s="39">
        <f t="shared" si="16"/>
        <v>3.9924142299088757E-2</v>
      </c>
      <c r="AD9" s="11">
        <f>ROUND($AB$26*(($Z9*$G9)/SUMPRODUCT($Z$7:$Z$23,$G$7:$G$23))*AC9,0)</f>
        <v>0</v>
      </c>
      <c r="AE9" s="45">
        <f t="shared" si="17"/>
        <v>0</v>
      </c>
      <c r="AF9" s="11">
        <f t="shared" si="9"/>
        <v>0</v>
      </c>
      <c r="AG9" s="40"/>
      <c r="AH9" s="11">
        <f t="shared" si="18"/>
        <v>0</v>
      </c>
      <c r="AI9" s="11">
        <v>0</v>
      </c>
      <c r="AJ9" s="11">
        <v>0</v>
      </c>
      <c r="AK9" s="11">
        <f t="shared" si="19"/>
        <v>0</v>
      </c>
      <c r="AL9" s="11">
        <f t="shared" si="20"/>
        <v>0</v>
      </c>
      <c r="AM9" s="11"/>
      <c r="AN9" s="10">
        <f t="shared" si="21"/>
        <v>0</v>
      </c>
      <c r="AO9" s="39">
        <f t="shared" si="22"/>
        <v>0.32999311079100646</v>
      </c>
      <c r="AP9" s="11">
        <f>ROUND($AP$26*(($AN9*$H9)/SUMPRODUCT($AN$6:$AN$23,$H$6:$H$23))*AO9,0)</f>
        <v>0</v>
      </c>
      <c r="AQ9" s="39">
        <f t="shared" si="23"/>
        <v>0.67000688920899354</v>
      </c>
      <c r="AR9" s="45">
        <f>ROUND($AP$26*(($AN9*$H9)/SUMPRODUCT($AN$6:$AN$23,$H$6:$H$23))*AQ9,0)</f>
        <v>0</v>
      </c>
      <c r="AS9" s="45">
        <f t="shared" si="24"/>
        <v>0</v>
      </c>
      <c r="AT9" s="11">
        <f t="shared" si="10"/>
        <v>0</v>
      </c>
      <c r="AU9" s="40"/>
      <c r="AV9" s="11">
        <f t="shared" si="25"/>
        <v>0</v>
      </c>
      <c r="AW9" s="11">
        <v>0</v>
      </c>
      <c r="AX9" s="11">
        <v>0</v>
      </c>
      <c r="AY9" s="11">
        <f t="shared" si="26"/>
        <v>0</v>
      </c>
      <c r="AZ9" s="11">
        <f t="shared" si="27"/>
        <v>0</v>
      </c>
      <c r="BA9" s="44"/>
      <c r="BB9" s="48">
        <f>ROUND(Q9/1000,1)</f>
        <v>0</v>
      </c>
      <c r="BC9" s="49">
        <f>ROUND(AE9/1000,1)</f>
        <v>0</v>
      </c>
      <c r="BD9" s="49">
        <f t="shared" si="11"/>
        <v>0</v>
      </c>
      <c r="BF9" s="31"/>
      <c r="BG9" s="31"/>
      <c r="BH9" s="31"/>
    </row>
    <row r="10" spans="1:1046" ht="15" x14ac:dyDescent="0.2">
      <c r="A10" s="75">
        <v>5</v>
      </c>
      <c r="B10" s="4" t="s">
        <v>8</v>
      </c>
      <c r="C10" s="1">
        <v>1.492</v>
      </c>
      <c r="D10" s="1">
        <v>1.492</v>
      </c>
      <c r="E10" s="1">
        <v>1.492</v>
      </c>
      <c r="F10" s="37">
        <f t="shared" si="0"/>
        <v>0.88</v>
      </c>
      <c r="G10" s="37">
        <f t="shared" si="1"/>
        <v>0.88</v>
      </c>
      <c r="H10" s="37">
        <f t="shared" si="1"/>
        <v>0.89</v>
      </c>
      <c r="I10" s="25">
        <v>0.12</v>
      </c>
      <c r="J10" s="25">
        <v>0.12</v>
      </c>
      <c r="K10" s="25">
        <v>0.11</v>
      </c>
      <c r="L10" s="12">
        <v>3</v>
      </c>
      <c r="M10" s="39">
        <f t="shared" si="2"/>
        <v>0.95590079318791554</v>
      </c>
      <c r="N10" s="11">
        <f t="shared" si="3"/>
        <v>5516401</v>
      </c>
      <c r="O10" s="39">
        <f t="shared" si="4"/>
        <v>4.409920681208445E-2</v>
      </c>
      <c r="P10" s="45">
        <f t="shared" si="5"/>
        <v>254492</v>
      </c>
      <c r="Q10" s="45">
        <f t="shared" si="6"/>
        <v>5770893</v>
      </c>
      <c r="R10" s="11">
        <f t="shared" si="7"/>
        <v>787000</v>
      </c>
      <c r="S10" s="40">
        <f>R10/T10</f>
        <v>0.12000805746601843</v>
      </c>
      <c r="T10" s="11">
        <f t="shared" si="8"/>
        <v>6557893</v>
      </c>
      <c r="U10" s="11">
        <v>784112</v>
      </c>
      <c r="V10" s="11">
        <v>5516401</v>
      </c>
      <c r="W10" s="11">
        <f t="shared" si="12"/>
        <v>-529620</v>
      </c>
      <c r="X10" s="11">
        <f t="shared" si="13"/>
        <v>0</v>
      </c>
      <c r="Y10" s="11"/>
      <c r="Z10" s="10"/>
      <c r="AA10" s="39">
        <f t="shared" si="14"/>
        <v>0.96007585770091119</v>
      </c>
      <c r="AB10" s="11">
        <f t="shared" si="15"/>
        <v>0</v>
      </c>
      <c r="AC10" s="39">
        <f t="shared" si="16"/>
        <v>3.9924142299088757E-2</v>
      </c>
      <c r="AD10" s="11">
        <f>ROUND($AB$26*(($Z10*$G10)/SUMPRODUCT($Z$7:$Z$23,$G$7:$G$23))*AC10,0)</f>
        <v>0</v>
      </c>
      <c r="AE10" s="45">
        <f t="shared" si="17"/>
        <v>0</v>
      </c>
      <c r="AF10" s="11">
        <f t="shared" si="9"/>
        <v>0</v>
      </c>
      <c r="AG10" s="40"/>
      <c r="AH10" s="11">
        <f t="shared" si="18"/>
        <v>0</v>
      </c>
      <c r="AI10" s="11">
        <v>0</v>
      </c>
      <c r="AJ10" s="11">
        <v>0</v>
      </c>
      <c r="AK10" s="11">
        <f t="shared" si="19"/>
        <v>0</v>
      </c>
      <c r="AL10" s="11">
        <f t="shared" si="20"/>
        <v>0</v>
      </c>
      <c r="AM10" s="11"/>
      <c r="AN10" s="10">
        <f t="shared" si="21"/>
        <v>0</v>
      </c>
      <c r="AO10" s="39">
        <f t="shared" si="22"/>
        <v>0.32999311079100646</v>
      </c>
      <c r="AP10" s="11">
        <f>ROUND($AP$26*(($AN10*$H10)/SUMPRODUCT($AN$6:$AN$23,$H$6:$H$23))*AO10,0)</f>
        <v>0</v>
      </c>
      <c r="AQ10" s="39">
        <f t="shared" si="23"/>
        <v>0.67000688920899354</v>
      </c>
      <c r="AR10" s="45">
        <f>ROUND($AP$26*(($AN10*$H10)/SUMPRODUCT($AN$6:$AN$23,$H$6:$H$23))*AQ10,0)</f>
        <v>0</v>
      </c>
      <c r="AS10" s="45">
        <f t="shared" si="24"/>
        <v>0</v>
      </c>
      <c r="AT10" s="11">
        <f t="shared" si="10"/>
        <v>0</v>
      </c>
      <c r="AU10" s="40"/>
      <c r="AV10" s="11">
        <f t="shared" si="25"/>
        <v>0</v>
      </c>
      <c r="AW10" s="11">
        <v>0</v>
      </c>
      <c r="AX10" s="11">
        <v>0</v>
      </c>
      <c r="AY10" s="11">
        <f t="shared" si="26"/>
        <v>0</v>
      </c>
      <c r="AZ10" s="11">
        <f t="shared" si="27"/>
        <v>0</v>
      </c>
      <c r="BA10" s="44"/>
      <c r="BB10" s="48">
        <f>ROUNDDOWN(Q10/1000,1)</f>
        <v>5770.8</v>
      </c>
      <c r="BC10" s="49">
        <f>ROUND(AE10/1000,1)</f>
        <v>0</v>
      </c>
      <c r="BD10" s="49">
        <f t="shared" si="11"/>
        <v>0</v>
      </c>
      <c r="BF10" s="31"/>
      <c r="BG10" s="31"/>
      <c r="BH10" s="31"/>
    </row>
    <row r="11" spans="1:1046" ht="15" x14ac:dyDescent="0.2">
      <c r="A11" s="75">
        <v>6</v>
      </c>
      <c r="B11" s="4" t="s">
        <v>9</v>
      </c>
      <c r="C11" s="1">
        <v>1.492</v>
      </c>
      <c r="D11" s="1">
        <v>1.492</v>
      </c>
      <c r="E11" s="1">
        <v>1.492</v>
      </c>
      <c r="F11" s="37">
        <f t="shared" si="0"/>
        <v>0.9</v>
      </c>
      <c r="G11" s="37">
        <f t="shared" si="1"/>
        <v>0.9</v>
      </c>
      <c r="H11" s="37">
        <f t="shared" si="1"/>
        <v>0.87</v>
      </c>
      <c r="I11" s="25">
        <v>0.1</v>
      </c>
      <c r="J11" s="25">
        <v>0.1</v>
      </c>
      <c r="K11" s="25">
        <v>0.13</v>
      </c>
      <c r="L11" s="12">
        <v>3</v>
      </c>
      <c r="M11" s="39">
        <f t="shared" si="2"/>
        <v>0.95590079318791554</v>
      </c>
      <c r="N11" s="11">
        <f t="shared" si="3"/>
        <v>5641774</v>
      </c>
      <c r="O11" s="39">
        <f t="shared" si="4"/>
        <v>4.409920681208445E-2</v>
      </c>
      <c r="P11" s="45">
        <f t="shared" si="5"/>
        <v>260276</v>
      </c>
      <c r="Q11" s="45">
        <f t="shared" si="6"/>
        <v>5902050</v>
      </c>
      <c r="R11" s="11">
        <f t="shared" si="7"/>
        <v>655800</v>
      </c>
      <c r="S11" s="40">
        <f>R11/T11</f>
        <v>0.10000228733502596</v>
      </c>
      <c r="T11" s="11">
        <f t="shared" si="8"/>
        <v>6557850</v>
      </c>
      <c r="U11" s="11">
        <v>801932</v>
      </c>
      <c r="V11" s="11">
        <v>5641774</v>
      </c>
      <c r="W11" s="11">
        <f t="shared" si="12"/>
        <v>-541656</v>
      </c>
      <c r="X11" s="11">
        <f t="shared" si="13"/>
        <v>0</v>
      </c>
      <c r="Y11" s="11"/>
      <c r="Z11" s="10">
        <v>3</v>
      </c>
      <c r="AA11" s="39">
        <f t="shared" si="14"/>
        <v>0.96007585770091119</v>
      </c>
      <c r="AB11" s="11">
        <f t="shared" si="15"/>
        <v>5659813</v>
      </c>
      <c r="AC11" s="39">
        <f t="shared" si="16"/>
        <v>3.9924142299088757E-2</v>
      </c>
      <c r="AD11" s="11">
        <f>ROUND($AB$26*(($Z11*$G11)/SUMPRODUCT($Z$7:$Z$23,$G$7:$G$23))*AC11,0)</f>
        <v>235360</v>
      </c>
      <c r="AE11" s="45">
        <f t="shared" si="17"/>
        <v>5895173</v>
      </c>
      <c r="AF11" s="11">
        <f t="shared" si="9"/>
        <v>655100</v>
      </c>
      <c r="AG11" s="40">
        <f t="shared" ref="AG11:AG20" si="28">AF11/AH11</f>
        <v>0.10001109877405109</v>
      </c>
      <c r="AH11" s="11">
        <f t="shared" si="18"/>
        <v>6550273</v>
      </c>
      <c r="AI11" s="11">
        <v>848698</v>
      </c>
      <c r="AJ11" s="11">
        <v>5659813</v>
      </c>
      <c r="AK11" s="11">
        <f t="shared" si="19"/>
        <v>-613338</v>
      </c>
      <c r="AL11" s="11">
        <f t="shared" si="20"/>
        <v>0</v>
      </c>
      <c r="AM11" s="11"/>
      <c r="AN11" s="10">
        <f t="shared" si="21"/>
        <v>3</v>
      </c>
      <c r="AO11" s="39">
        <f t="shared" si="22"/>
        <v>0.32999311079100646</v>
      </c>
      <c r="AP11" s="11">
        <f>ROUND($AP$26*(($AN11*$H11)/SUMPRODUCT($AN$6:$AN$23,$H$6:$H$23))*AO11,0)-1</f>
        <v>110192</v>
      </c>
      <c r="AQ11" s="39">
        <f t="shared" si="23"/>
        <v>0.67000688920899354</v>
      </c>
      <c r="AR11" s="45">
        <f>ROUND($AP$26*(($AN11*$H11)/SUMPRODUCT($AN$6:$AN$23,$H$6:$H$23))*AQ11,0)+1</f>
        <v>223733</v>
      </c>
      <c r="AS11" s="45">
        <f t="shared" si="24"/>
        <v>333925</v>
      </c>
      <c r="AT11" s="11">
        <f t="shared" si="10"/>
        <v>49900</v>
      </c>
      <c r="AU11" s="40">
        <f t="shared" ref="AU11:AU20" si="29">AT11/AV11</f>
        <v>0.13000716472350682</v>
      </c>
      <c r="AV11" s="11">
        <f t="shared" si="25"/>
        <v>383825</v>
      </c>
      <c r="AW11" s="11">
        <v>0</v>
      </c>
      <c r="AX11" s="11">
        <v>0</v>
      </c>
      <c r="AY11" s="11">
        <f t="shared" si="26"/>
        <v>223733</v>
      </c>
      <c r="AZ11" s="11">
        <f t="shared" si="27"/>
        <v>110192</v>
      </c>
      <c r="BA11" s="44"/>
      <c r="BB11" s="48">
        <f>ROUNDDOWN(Q11/1000,1)</f>
        <v>5902</v>
      </c>
      <c r="BC11" s="49">
        <f>ROUNDDOWN(AE11/1000,1)</f>
        <v>5895.1</v>
      </c>
      <c r="BD11" s="49">
        <f t="shared" si="11"/>
        <v>333.9</v>
      </c>
      <c r="BF11" s="31"/>
      <c r="BG11" s="31"/>
      <c r="BH11" s="31"/>
    </row>
    <row r="12" spans="1:1046" ht="15" x14ac:dyDescent="0.2">
      <c r="A12" s="75">
        <v>7</v>
      </c>
      <c r="B12" s="4" t="s">
        <v>10</v>
      </c>
      <c r="C12" s="1">
        <v>1.492</v>
      </c>
      <c r="D12" s="1">
        <v>1.492</v>
      </c>
      <c r="E12" s="1">
        <v>1.492</v>
      </c>
      <c r="F12" s="37">
        <f t="shared" si="0"/>
        <v>0.88</v>
      </c>
      <c r="G12" s="37">
        <f t="shared" si="1"/>
        <v>0.88</v>
      </c>
      <c r="H12" s="37">
        <f t="shared" si="1"/>
        <v>0.89</v>
      </c>
      <c r="I12" s="25">
        <v>0.12</v>
      </c>
      <c r="J12" s="25">
        <v>0.12</v>
      </c>
      <c r="K12" s="25">
        <v>0.11</v>
      </c>
      <c r="L12" s="12"/>
      <c r="M12" s="39">
        <f t="shared" si="2"/>
        <v>0.95590079318791554</v>
      </c>
      <c r="N12" s="11">
        <f t="shared" si="3"/>
        <v>0</v>
      </c>
      <c r="O12" s="39">
        <f t="shared" si="4"/>
        <v>4.409920681208445E-2</v>
      </c>
      <c r="P12" s="45">
        <f t="shared" si="5"/>
        <v>0</v>
      </c>
      <c r="Q12" s="45">
        <f t="shared" si="6"/>
        <v>0</v>
      </c>
      <c r="R12" s="11">
        <f t="shared" si="7"/>
        <v>0</v>
      </c>
      <c r="S12" s="40"/>
      <c r="T12" s="11">
        <f t="shared" si="8"/>
        <v>0</v>
      </c>
      <c r="U12" s="11">
        <v>0</v>
      </c>
      <c r="V12" s="11">
        <v>0</v>
      </c>
      <c r="W12" s="11">
        <f t="shared" si="12"/>
        <v>0</v>
      </c>
      <c r="X12" s="11">
        <f t="shared" si="13"/>
        <v>0</v>
      </c>
      <c r="Y12" s="11"/>
      <c r="Z12" s="10">
        <v>3</v>
      </c>
      <c r="AA12" s="39">
        <f t="shared" si="14"/>
        <v>0.96007585770091119</v>
      </c>
      <c r="AB12" s="11">
        <f t="shared" si="15"/>
        <v>5534039</v>
      </c>
      <c r="AC12" s="39">
        <f t="shared" si="16"/>
        <v>3.9924142299088757E-2</v>
      </c>
      <c r="AD12" s="11">
        <f>ROUND($AB$26*(($Z12*$G12)/SUMPRODUCT($Z$7:$Z$23,$G$7:$G$23))*AC12,0)+1</f>
        <v>230130</v>
      </c>
      <c r="AE12" s="45">
        <f t="shared" si="17"/>
        <v>5764169</v>
      </c>
      <c r="AF12" s="11">
        <f t="shared" si="9"/>
        <v>786100</v>
      </c>
      <c r="AG12" s="40">
        <f t="shared" si="28"/>
        <v>0.12001033850670866</v>
      </c>
      <c r="AH12" s="11">
        <f t="shared" si="18"/>
        <v>6550269</v>
      </c>
      <c r="AI12" s="11">
        <v>829838</v>
      </c>
      <c r="AJ12" s="11">
        <v>5534039</v>
      </c>
      <c r="AK12" s="11">
        <f t="shared" si="19"/>
        <v>-599708</v>
      </c>
      <c r="AL12" s="11">
        <f t="shared" si="20"/>
        <v>0</v>
      </c>
      <c r="AM12" s="11"/>
      <c r="AN12" s="10">
        <f t="shared" si="21"/>
        <v>3</v>
      </c>
      <c r="AO12" s="39">
        <f t="shared" si="22"/>
        <v>0.32999311079100646</v>
      </c>
      <c r="AP12" s="11">
        <f t="shared" ref="AP12:AP23" si="30">ROUND($AP$26*(($AN12*$H12)/SUMPRODUCT($AN$6:$AN$23,$H$6:$H$23))*AO12,0)</f>
        <v>112726</v>
      </c>
      <c r="AQ12" s="39">
        <f t="shared" si="23"/>
        <v>0.67000688920899354</v>
      </c>
      <c r="AR12" s="45">
        <f t="shared" ref="AR12:AR23" si="31">ROUND($AP$26*(($AN12*$H12)/SUMPRODUCT($AN$6:$AN$23,$H$6:$H$23))*AQ12,0)</f>
        <v>228875</v>
      </c>
      <c r="AS12" s="45">
        <f t="shared" si="24"/>
        <v>341601</v>
      </c>
      <c r="AT12" s="11">
        <f t="shared" si="10"/>
        <v>42300</v>
      </c>
      <c r="AU12" s="40">
        <f t="shared" si="29"/>
        <v>0.11018465698187814</v>
      </c>
      <c r="AV12" s="11">
        <f t="shared" si="25"/>
        <v>383901</v>
      </c>
      <c r="AW12" s="11">
        <v>0</v>
      </c>
      <c r="AX12" s="11">
        <v>0</v>
      </c>
      <c r="AY12" s="11">
        <f t="shared" si="26"/>
        <v>228875</v>
      </c>
      <c r="AZ12" s="11">
        <f t="shared" si="27"/>
        <v>112726</v>
      </c>
      <c r="BA12" s="44"/>
      <c r="BB12" s="48">
        <f t="shared" ref="BB12:BB18" si="32">ROUND(Q12/1000,1)</f>
        <v>0</v>
      </c>
      <c r="BC12" s="49">
        <f>ROUNDDOWN(AE12/1000,1)</f>
        <v>5764.1</v>
      </c>
      <c r="BD12" s="49">
        <f t="shared" si="11"/>
        <v>341.6</v>
      </c>
      <c r="BF12" s="31"/>
      <c r="BG12" s="31"/>
      <c r="BH12" s="31"/>
    </row>
    <row r="13" spans="1:1046" ht="15" x14ac:dyDescent="0.2">
      <c r="A13" s="75">
        <v>8</v>
      </c>
      <c r="B13" s="4" t="s">
        <v>11</v>
      </c>
      <c r="C13" s="1">
        <v>1.492</v>
      </c>
      <c r="D13" s="1">
        <v>1.492</v>
      </c>
      <c r="E13" s="1">
        <v>1.492</v>
      </c>
      <c r="F13" s="37">
        <f t="shared" si="0"/>
        <v>0.87</v>
      </c>
      <c r="G13" s="37">
        <f t="shared" si="1"/>
        <v>0.87</v>
      </c>
      <c r="H13" s="37">
        <f t="shared" si="1"/>
        <v>0.89</v>
      </c>
      <c r="I13" s="25">
        <v>0.13</v>
      </c>
      <c r="J13" s="25">
        <v>0.13</v>
      </c>
      <c r="K13" s="25">
        <v>0.11</v>
      </c>
      <c r="L13" s="12"/>
      <c r="M13" s="39">
        <f t="shared" si="2"/>
        <v>0.95590079318791554</v>
      </c>
      <c r="N13" s="11">
        <f t="shared" si="3"/>
        <v>0</v>
      </c>
      <c r="O13" s="39">
        <f t="shared" si="4"/>
        <v>4.409920681208445E-2</v>
      </c>
      <c r="P13" s="45">
        <f t="shared" si="5"/>
        <v>0</v>
      </c>
      <c r="Q13" s="45">
        <f t="shared" si="6"/>
        <v>0</v>
      </c>
      <c r="R13" s="11">
        <f t="shared" si="7"/>
        <v>0</v>
      </c>
      <c r="S13" s="40"/>
      <c r="T13" s="11">
        <f t="shared" si="8"/>
        <v>0</v>
      </c>
      <c r="U13" s="11">
        <v>0</v>
      </c>
      <c r="V13" s="11">
        <v>0</v>
      </c>
      <c r="W13" s="11">
        <f t="shared" si="12"/>
        <v>0</v>
      </c>
      <c r="X13" s="11">
        <f t="shared" si="13"/>
        <v>0</v>
      </c>
      <c r="Y13" s="11"/>
      <c r="Z13" s="10"/>
      <c r="AA13" s="39">
        <f t="shared" si="14"/>
        <v>0.96007585770091119</v>
      </c>
      <c r="AB13" s="11">
        <f t="shared" si="15"/>
        <v>0</v>
      </c>
      <c r="AC13" s="39">
        <f t="shared" si="16"/>
        <v>3.9924142299088757E-2</v>
      </c>
      <c r="AD13" s="11">
        <f t="shared" ref="AD13:AD23" si="33">ROUND($AB$26*(($Z13*$G13)/SUMPRODUCT($Z$7:$Z$23,$G$7:$G$23))*AC13,0)</f>
        <v>0</v>
      </c>
      <c r="AE13" s="45">
        <f t="shared" si="17"/>
        <v>0</v>
      </c>
      <c r="AF13" s="11">
        <f t="shared" si="9"/>
        <v>0</v>
      </c>
      <c r="AG13" s="40"/>
      <c r="AH13" s="11">
        <f t="shared" si="18"/>
        <v>0</v>
      </c>
      <c r="AI13" s="11">
        <v>0</v>
      </c>
      <c r="AJ13" s="11">
        <v>0</v>
      </c>
      <c r="AK13" s="11">
        <f t="shared" si="19"/>
        <v>0</v>
      </c>
      <c r="AL13" s="11">
        <f t="shared" si="20"/>
        <v>0</v>
      </c>
      <c r="AM13" s="11"/>
      <c r="AN13" s="10">
        <f t="shared" si="21"/>
        <v>0</v>
      </c>
      <c r="AO13" s="39">
        <f t="shared" si="22"/>
        <v>0.32999311079100646</v>
      </c>
      <c r="AP13" s="11">
        <f t="shared" si="30"/>
        <v>0</v>
      </c>
      <c r="AQ13" s="39">
        <f t="shared" si="23"/>
        <v>0.67000688920899354</v>
      </c>
      <c r="AR13" s="45">
        <f t="shared" si="31"/>
        <v>0</v>
      </c>
      <c r="AS13" s="45">
        <f t="shared" si="24"/>
        <v>0</v>
      </c>
      <c r="AT13" s="11">
        <f t="shared" si="10"/>
        <v>0</v>
      </c>
      <c r="AU13" s="40"/>
      <c r="AV13" s="11">
        <f t="shared" si="25"/>
        <v>0</v>
      </c>
      <c r="AW13" s="11">
        <v>0</v>
      </c>
      <c r="AX13" s="11">
        <v>0</v>
      </c>
      <c r="AY13" s="11">
        <f t="shared" si="26"/>
        <v>0</v>
      </c>
      <c r="AZ13" s="11">
        <f t="shared" si="27"/>
        <v>0</v>
      </c>
      <c r="BA13" s="44"/>
      <c r="BB13" s="48">
        <f t="shared" si="32"/>
        <v>0</v>
      </c>
      <c r="BC13" s="49">
        <f t="shared" ref="BC13:BC23" si="34">ROUND(AE13/1000,1)</f>
        <v>0</v>
      </c>
      <c r="BD13" s="49">
        <f t="shared" si="11"/>
        <v>0</v>
      </c>
      <c r="BF13" s="31"/>
      <c r="BG13" s="31"/>
      <c r="BH13" s="31"/>
    </row>
    <row r="14" spans="1:1046" ht="15" x14ac:dyDescent="0.2">
      <c r="A14" s="75">
        <v>9</v>
      </c>
      <c r="B14" s="4" t="s">
        <v>12</v>
      </c>
      <c r="C14" s="1">
        <v>1.492</v>
      </c>
      <c r="D14" s="1">
        <v>1.492</v>
      </c>
      <c r="E14" s="1">
        <v>1.492</v>
      </c>
      <c r="F14" s="37">
        <f t="shared" si="0"/>
        <v>0.9</v>
      </c>
      <c r="G14" s="37">
        <f t="shared" si="1"/>
        <v>0.9</v>
      </c>
      <c r="H14" s="37">
        <f t="shared" si="1"/>
        <v>0.9</v>
      </c>
      <c r="I14" s="25">
        <v>0.1</v>
      </c>
      <c r="J14" s="25">
        <v>0.1</v>
      </c>
      <c r="K14" s="25">
        <v>0.1</v>
      </c>
      <c r="L14" s="12"/>
      <c r="M14" s="39">
        <f t="shared" si="2"/>
        <v>0.95590079318791554</v>
      </c>
      <c r="N14" s="11">
        <f t="shared" si="3"/>
        <v>0</v>
      </c>
      <c r="O14" s="39">
        <f t="shared" si="4"/>
        <v>4.409920681208445E-2</v>
      </c>
      <c r="P14" s="45">
        <f t="shared" si="5"/>
        <v>0</v>
      </c>
      <c r="Q14" s="45">
        <f t="shared" si="6"/>
        <v>0</v>
      </c>
      <c r="R14" s="11">
        <f t="shared" si="7"/>
        <v>0</v>
      </c>
      <c r="S14" s="40"/>
      <c r="T14" s="11">
        <f t="shared" si="8"/>
        <v>0</v>
      </c>
      <c r="U14" s="11">
        <v>0</v>
      </c>
      <c r="V14" s="11">
        <v>0</v>
      </c>
      <c r="W14" s="11">
        <f t="shared" si="12"/>
        <v>0</v>
      </c>
      <c r="X14" s="11">
        <f t="shared" si="13"/>
        <v>0</v>
      </c>
      <c r="Y14" s="11"/>
      <c r="Z14" s="10">
        <v>1</v>
      </c>
      <c r="AA14" s="39">
        <f t="shared" si="14"/>
        <v>0.96007585770091119</v>
      </c>
      <c r="AB14" s="11">
        <f t="shared" si="15"/>
        <v>1886604</v>
      </c>
      <c r="AC14" s="39">
        <f t="shared" si="16"/>
        <v>3.9924142299088757E-2</v>
      </c>
      <c r="AD14" s="11">
        <f t="shared" si="33"/>
        <v>78453</v>
      </c>
      <c r="AE14" s="45">
        <f t="shared" si="17"/>
        <v>1965057</v>
      </c>
      <c r="AF14" s="11">
        <f t="shared" si="9"/>
        <v>218400</v>
      </c>
      <c r="AG14" s="40">
        <f t="shared" si="28"/>
        <v>0.10002486882040727</v>
      </c>
      <c r="AH14" s="11">
        <f t="shared" si="18"/>
        <v>2183457</v>
      </c>
      <c r="AI14" s="11">
        <v>282899</v>
      </c>
      <c r="AJ14" s="11">
        <v>1886604</v>
      </c>
      <c r="AK14" s="11">
        <f t="shared" si="19"/>
        <v>-204446</v>
      </c>
      <c r="AL14" s="11">
        <f t="shared" si="20"/>
        <v>0</v>
      </c>
      <c r="AM14" s="11"/>
      <c r="AN14" s="10">
        <f t="shared" si="21"/>
        <v>1</v>
      </c>
      <c r="AO14" s="39">
        <f t="shared" si="22"/>
        <v>0.32999311079100646</v>
      </c>
      <c r="AP14" s="11">
        <f t="shared" si="30"/>
        <v>37998</v>
      </c>
      <c r="AQ14" s="39">
        <f t="shared" si="23"/>
        <v>0.67000688920899354</v>
      </c>
      <c r="AR14" s="45">
        <f t="shared" si="31"/>
        <v>77149</v>
      </c>
      <c r="AS14" s="45">
        <f t="shared" si="24"/>
        <v>115147</v>
      </c>
      <c r="AT14" s="11">
        <f t="shared" si="10"/>
        <v>12800</v>
      </c>
      <c r="AU14" s="40">
        <f t="shared" si="29"/>
        <v>0.10004142340187734</v>
      </c>
      <c r="AV14" s="11">
        <f t="shared" si="25"/>
        <v>127947</v>
      </c>
      <c r="AW14" s="11">
        <v>0</v>
      </c>
      <c r="AX14" s="11">
        <v>0</v>
      </c>
      <c r="AY14" s="11">
        <f t="shared" si="26"/>
        <v>77149</v>
      </c>
      <c r="AZ14" s="11">
        <f t="shared" si="27"/>
        <v>37998</v>
      </c>
      <c r="BA14" s="44"/>
      <c r="BB14" s="48">
        <f t="shared" si="32"/>
        <v>0</v>
      </c>
      <c r="BC14" s="49">
        <f t="shared" si="34"/>
        <v>1965.1</v>
      </c>
      <c r="BD14" s="49">
        <f t="shared" si="11"/>
        <v>115.1</v>
      </c>
      <c r="BF14" s="31"/>
      <c r="BG14" s="31"/>
      <c r="BH14" s="31"/>
    </row>
    <row r="15" spans="1:1046" ht="15" x14ac:dyDescent="0.2">
      <c r="A15" s="75">
        <v>10</v>
      </c>
      <c r="B15" s="4" t="s">
        <v>13</v>
      </c>
      <c r="C15" s="1">
        <v>1.492</v>
      </c>
      <c r="D15" s="1">
        <v>1.492</v>
      </c>
      <c r="E15" s="1">
        <v>1.492</v>
      </c>
      <c r="F15" s="37">
        <f t="shared" si="0"/>
        <v>0.9</v>
      </c>
      <c r="G15" s="37">
        <f t="shared" si="1"/>
        <v>0.9</v>
      </c>
      <c r="H15" s="37">
        <f t="shared" si="1"/>
        <v>0.9</v>
      </c>
      <c r="I15" s="25">
        <v>0.1</v>
      </c>
      <c r="J15" s="25">
        <v>0.1</v>
      </c>
      <c r="K15" s="25">
        <v>0.1</v>
      </c>
      <c r="L15" s="12">
        <v>1</v>
      </c>
      <c r="M15" s="39">
        <f t="shared" si="2"/>
        <v>0.95590079318791554</v>
      </c>
      <c r="N15" s="11">
        <f t="shared" si="3"/>
        <v>1880591</v>
      </c>
      <c r="O15" s="39">
        <f t="shared" si="4"/>
        <v>4.409920681208445E-2</v>
      </c>
      <c r="P15" s="45">
        <f t="shared" si="5"/>
        <v>86759</v>
      </c>
      <c r="Q15" s="45">
        <f t="shared" si="6"/>
        <v>1967350</v>
      </c>
      <c r="R15" s="11">
        <f t="shared" si="7"/>
        <v>218600</v>
      </c>
      <c r="S15" s="40">
        <f>R15/T15</f>
        <v>0.10000228733502596</v>
      </c>
      <c r="T15" s="11">
        <f t="shared" si="8"/>
        <v>2185950</v>
      </c>
      <c r="U15" s="11">
        <v>267311</v>
      </c>
      <c r="V15" s="11">
        <v>1880591</v>
      </c>
      <c r="W15" s="11">
        <f t="shared" si="12"/>
        <v>-180552</v>
      </c>
      <c r="X15" s="11">
        <f t="shared" si="13"/>
        <v>0</v>
      </c>
      <c r="Y15" s="11"/>
      <c r="Z15" s="10">
        <v>2</v>
      </c>
      <c r="AA15" s="39">
        <f t="shared" si="14"/>
        <v>0.96007585770091119</v>
      </c>
      <c r="AB15" s="11">
        <f t="shared" si="15"/>
        <v>3773209</v>
      </c>
      <c r="AC15" s="39">
        <f t="shared" si="16"/>
        <v>3.9924142299088757E-2</v>
      </c>
      <c r="AD15" s="11">
        <f t="shared" si="33"/>
        <v>156906</v>
      </c>
      <c r="AE15" s="45">
        <f t="shared" si="17"/>
        <v>3930115</v>
      </c>
      <c r="AF15" s="11">
        <f t="shared" si="9"/>
        <v>436700</v>
      </c>
      <c r="AG15" s="40">
        <f t="shared" si="28"/>
        <v>0.10000423649730983</v>
      </c>
      <c r="AH15" s="11">
        <f t="shared" si="18"/>
        <v>4366815</v>
      </c>
      <c r="AI15" s="11">
        <v>565799</v>
      </c>
      <c r="AJ15" s="11">
        <v>3773209</v>
      </c>
      <c r="AK15" s="11">
        <f t="shared" si="19"/>
        <v>-408893</v>
      </c>
      <c r="AL15" s="11">
        <f t="shared" si="20"/>
        <v>0</v>
      </c>
      <c r="AM15" s="11"/>
      <c r="AN15" s="10">
        <f t="shared" si="21"/>
        <v>2</v>
      </c>
      <c r="AO15" s="39">
        <f t="shared" si="22"/>
        <v>0.32999311079100646</v>
      </c>
      <c r="AP15" s="11">
        <f t="shared" si="30"/>
        <v>75995</v>
      </c>
      <c r="AQ15" s="39">
        <f t="shared" si="23"/>
        <v>0.67000688920899354</v>
      </c>
      <c r="AR15" s="45">
        <f t="shared" si="31"/>
        <v>154298</v>
      </c>
      <c r="AS15" s="45">
        <f t="shared" si="24"/>
        <v>230293</v>
      </c>
      <c r="AT15" s="11">
        <f t="shared" si="10"/>
        <v>25600</v>
      </c>
      <c r="AU15" s="40">
        <f t="shared" si="29"/>
        <v>0.10004181435209247</v>
      </c>
      <c r="AV15" s="11">
        <f t="shared" si="25"/>
        <v>255893</v>
      </c>
      <c r="AW15" s="11">
        <v>0</v>
      </c>
      <c r="AX15" s="11">
        <v>0</v>
      </c>
      <c r="AY15" s="11">
        <f t="shared" si="26"/>
        <v>154298</v>
      </c>
      <c r="AZ15" s="11">
        <f t="shared" si="27"/>
        <v>75995</v>
      </c>
      <c r="BA15" s="44"/>
      <c r="BB15" s="48">
        <f t="shared" si="32"/>
        <v>1967.4</v>
      </c>
      <c r="BC15" s="49">
        <f t="shared" si="34"/>
        <v>3930.1</v>
      </c>
      <c r="BD15" s="49">
        <f t="shared" si="11"/>
        <v>230.3</v>
      </c>
      <c r="BF15" s="31"/>
      <c r="BG15" s="31"/>
      <c r="BH15" s="31"/>
    </row>
    <row r="16" spans="1:1046" ht="15" x14ac:dyDescent="0.2">
      <c r="A16" s="75">
        <v>11</v>
      </c>
      <c r="B16" s="4" t="s">
        <v>14</v>
      </c>
      <c r="C16" s="1">
        <v>1.492</v>
      </c>
      <c r="D16" s="1">
        <v>1.492</v>
      </c>
      <c r="E16" s="1">
        <v>1.492</v>
      </c>
      <c r="F16" s="37">
        <f t="shared" si="0"/>
        <v>0.89</v>
      </c>
      <c r="G16" s="37">
        <f t="shared" si="1"/>
        <v>0.89</v>
      </c>
      <c r="H16" s="37">
        <f t="shared" si="1"/>
        <v>0.89</v>
      </c>
      <c r="I16" s="25">
        <v>0.11</v>
      </c>
      <c r="J16" s="25">
        <v>0.11</v>
      </c>
      <c r="K16" s="25">
        <v>0.11</v>
      </c>
      <c r="L16" s="12"/>
      <c r="M16" s="39">
        <f t="shared" si="2"/>
        <v>0.95590079318791554</v>
      </c>
      <c r="N16" s="11">
        <f t="shared" si="3"/>
        <v>0</v>
      </c>
      <c r="O16" s="39">
        <f t="shared" si="4"/>
        <v>4.409920681208445E-2</v>
      </c>
      <c r="P16" s="45">
        <f t="shared" si="5"/>
        <v>0</v>
      </c>
      <c r="Q16" s="45">
        <f t="shared" si="6"/>
        <v>0</v>
      </c>
      <c r="R16" s="11">
        <f t="shared" si="7"/>
        <v>0</v>
      </c>
      <c r="S16" s="40"/>
      <c r="T16" s="11">
        <f t="shared" si="8"/>
        <v>0</v>
      </c>
      <c r="U16" s="11">
        <v>0</v>
      </c>
      <c r="V16" s="11">
        <v>0</v>
      </c>
      <c r="W16" s="11">
        <f t="shared" si="12"/>
        <v>0</v>
      </c>
      <c r="X16" s="11">
        <f t="shared" si="13"/>
        <v>0</v>
      </c>
      <c r="Y16" s="11"/>
      <c r="Z16" s="10"/>
      <c r="AA16" s="39">
        <f t="shared" si="14"/>
        <v>0.96007585770091119</v>
      </c>
      <c r="AB16" s="11">
        <f t="shared" si="15"/>
        <v>0</v>
      </c>
      <c r="AC16" s="39">
        <f t="shared" si="16"/>
        <v>3.9924142299088757E-2</v>
      </c>
      <c r="AD16" s="11">
        <f t="shared" si="33"/>
        <v>0</v>
      </c>
      <c r="AE16" s="45">
        <f t="shared" si="17"/>
        <v>0</v>
      </c>
      <c r="AF16" s="11">
        <f t="shared" si="9"/>
        <v>0</v>
      </c>
      <c r="AG16" s="40"/>
      <c r="AH16" s="11">
        <f t="shared" si="18"/>
        <v>0</v>
      </c>
      <c r="AI16" s="11">
        <v>0</v>
      </c>
      <c r="AJ16" s="11">
        <v>0</v>
      </c>
      <c r="AK16" s="11">
        <f t="shared" si="19"/>
        <v>0</v>
      </c>
      <c r="AL16" s="11">
        <f t="shared" si="20"/>
        <v>0</v>
      </c>
      <c r="AM16" s="11"/>
      <c r="AN16" s="10">
        <f t="shared" si="21"/>
        <v>0</v>
      </c>
      <c r="AO16" s="39">
        <f t="shared" si="22"/>
        <v>0.32999311079100646</v>
      </c>
      <c r="AP16" s="11">
        <f t="shared" si="30"/>
        <v>0</v>
      </c>
      <c r="AQ16" s="39">
        <f t="shared" si="23"/>
        <v>0.67000688920899354</v>
      </c>
      <c r="AR16" s="45">
        <f t="shared" si="31"/>
        <v>0</v>
      </c>
      <c r="AS16" s="45">
        <f t="shared" si="24"/>
        <v>0</v>
      </c>
      <c r="AT16" s="11">
        <f t="shared" si="10"/>
        <v>0</v>
      </c>
      <c r="AU16" s="40"/>
      <c r="AV16" s="11">
        <f t="shared" si="25"/>
        <v>0</v>
      </c>
      <c r="AW16" s="11">
        <v>0</v>
      </c>
      <c r="AX16" s="11">
        <v>0</v>
      </c>
      <c r="AY16" s="11">
        <f t="shared" si="26"/>
        <v>0</v>
      </c>
      <c r="AZ16" s="11">
        <f t="shared" si="27"/>
        <v>0</v>
      </c>
      <c r="BA16" s="44"/>
      <c r="BB16" s="48">
        <f t="shared" si="32"/>
        <v>0</v>
      </c>
      <c r="BC16" s="49">
        <f t="shared" si="34"/>
        <v>0</v>
      </c>
      <c r="BD16" s="49">
        <f t="shared" si="11"/>
        <v>0</v>
      </c>
      <c r="BF16" s="31"/>
      <c r="BG16" s="31"/>
      <c r="BH16" s="31"/>
    </row>
    <row r="17" spans="1:1046" ht="15" x14ac:dyDescent="0.2">
      <c r="A17" s="75">
        <v>12</v>
      </c>
      <c r="B17" s="4" t="s">
        <v>15</v>
      </c>
      <c r="C17" s="1">
        <v>1.492</v>
      </c>
      <c r="D17" s="1">
        <v>1.492</v>
      </c>
      <c r="E17" s="1">
        <v>1.492</v>
      </c>
      <c r="F17" s="37">
        <f t="shared" si="0"/>
        <v>0.91</v>
      </c>
      <c r="G17" s="37">
        <f t="shared" si="1"/>
        <v>0.91</v>
      </c>
      <c r="H17" s="37">
        <f t="shared" si="1"/>
        <v>0.9</v>
      </c>
      <c r="I17" s="25">
        <v>0.09</v>
      </c>
      <c r="J17" s="25">
        <v>0.09</v>
      </c>
      <c r="K17" s="25">
        <v>0.1</v>
      </c>
      <c r="L17" s="12">
        <v>1</v>
      </c>
      <c r="M17" s="39">
        <f t="shared" si="2"/>
        <v>0.95590079318791554</v>
      </c>
      <c r="N17" s="11">
        <f>ROUND($N$26*(($L17*$F17)/SUMPRODUCT($F$6:$F$23,$L$6:$L$23))*M17,0)</f>
        <v>1901487</v>
      </c>
      <c r="O17" s="39">
        <f>$N$28/$N$26</f>
        <v>4.409920681208445E-2</v>
      </c>
      <c r="P17" s="45">
        <f>ROUND($N$26*(($L17*$F17)/SUMPRODUCT($F$6:$F$23,$L$6:$L$23))*O17,0)-3</f>
        <v>87720</v>
      </c>
      <c r="Q17" s="45">
        <f t="shared" si="6"/>
        <v>1989207</v>
      </c>
      <c r="R17" s="11">
        <f t="shared" si="7"/>
        <v>196800</v>
      </c>
      <c r="S17" s="40">
        <f>R17/T17</f>
        <v>9.0027159107907706E-2</v>
      </c>
      <c r="T17" s="11">
        <f t="shared" si="8"/>
        <v>2186007</v>
      </c>
      <c r="U17" s="11">
        <v>270280</v>
      </c>
      <c r="V17" s="11">
        <v>1901487</v>
      </c>
      <c r="W17" s="11">
        <f t="shared" si="12"/>
        <v>-182560</v>
      </c>
      <c r="X17" s="11">
        <f t="shared" si="13"/>
        <v>0</v>
      </c>
      <c r="Y17" s="11"/>
      <c r="Z17" s="10">
        <v>1</v>
      </c>
      <c r="AA17" s="39">
        <f t="shared" si="14"/>
        <v>0.96007585770091119</v>
      </c>
      <c r="AB17" s="11">
        <f t="shared" si="15"/>
        <v>1907567</v>
      </c>
      <c r="AC17" s="39">
        <f t="shared" si="16"/>
        <v>3.9924142299088757E-2</v>
      </c>
      <c r="AD17" s="11">
        <f t="shared" si="33"/>
        <v>79325</v>
      </c>
      <c r="AE17" s="45">
        <f t="shared" si="17"/>
        <v>1986892</v>
      </c>
      <c r="AF17" s="11">
        <f t="shared" si="9"/>
        <v>196600</v>
      </c>
      <c r="AG17" s="40">
        <f t="shared" si="28"/>
        <v>9.0039258215738827E-2</v>
      </c>
      <c r="AH17" s="11">
        <f t="shared" si="18"/>
        <v>2183492</v>
      </c>
      <c r="AI17" s="11">
        <v>286043</v>
      </c>
      <c r="AJ17" s="11">
        <v>1907567</v>
      </c>
      <c r="AK17" s="11">
        <f t="shared" si="19"/>
        <v>-206718</v>
      </c>
      <c r="AL17" s="11">
        <f t="shared" si="20"/>
        <v>0</v>
      </c>
      <c r="AM17" s="11"/>
      <c r="AN17" s="10">
        <f t="shared" si="21"/>
        <v>1</v>
      </c>
      <c r="AO17" s="39">
        <f t="shared" si="22"/>
        <v>0.32999311079100646</v>
      </c>
      <c r="AP17" s="11">
        <f t="shared" si="30"/>
        <v>37998</v>
      </c>
      <c r="AQ17" s="39">
        <f t="shared" si="23"/>
        <v>0.67000688920899354</v>
      </c>
      <c r="AR17" s="45">
        <f t="shared" si="31"/>
        <v>77149</v>
      </c>
      <c r="AS17" s="45">
        <f t="shared" si="24"/>
        <v>115147</v>
      </c>
      <c r="AT17" s="11">
        <f t="shared" si="10"/>
        <v>12800</v>
      </c>
      <c r="AU17" s="40">
        <f t="shared" si="29"/>
        <v>0.10004142340187734</v>
      </c>
      <c r="AV17" s="11">
        <f t="shared" si="25"/>
        <v>127947</v>
      </c>
      <c r="AW17" s="11">
        <v>0</v>
      </c>
      <c r="AX17" s="11">
        <v>0</v>
      </c>
      <c r="AY17" s="11">
        <f t="shared" si="26"/>
        <v>77149</v>
      </c>
      <c r="AZ17" s="11">
        <f t="shared" si="27"/>
        <v>37998</v>
      </c>
      <c r="BA17" s="44"/>
      <c r="BB17" s="48">
        <f t="shared" si="32"/>
        <v>1989.2</v>
      </c>
      <c r="BC17" s="49">
        <f t="shared" si="34"/>
        <v>1986.9</v>
      </c>
      <c r="BD17" s="49">
        <f>ROUNDUP(AS17/1000,1)</f>
        <v>115.19999999999999</v>
      </c>
      <c r="BF17" s="31"/>
      <c r="BG17" s="31"/>
      <c r="BH17" s="31"/>
    </row>
    <row r="18" spans="1:1046" ht="15" x14ac:dyDescent="0.2">
      <c r="A18" s="75">
        <v>13</v>
      </c>
      <c r="B18" s="4" t="s">
        <v>16</v>
      </c>
      <c r="C18" s="1">
        <v>1.492</v>
      </c>
      <c r="D18" s="1">
        <v>1.492</v>
      </c>
      <c r="E18" s="1">
        <v>1.492</v>
      </c>
      <c r="F18" s="37">
        <f t="shared" si="0"/>
        <v>0.9</v>
      </c>
      <c r="G18" s="37">
        <f t="shared" si="1"/>
        <v>0.9</v>
      </c>
      <c r="H18" s="37">
        <f t="shared" si="1"/>
        <v>0.9</v>
      </c>
      <c r="I18" s="25">
        <v>0.1</v>
      </c>
      <c r="J18" s="25">
        <v>0.1</v>
      </c>
      <c r="K18" s="25">
        <v>0.1</v>
      </c>
      <c r="L18" s="12"/>
      <c r="M18" s="39">
        <f t="shared" si="2"/>
        <v>0.95590079318791554</v>
      </c>
      <c r="N18" s="11">
        <f t="shared" si="3"/>
        <v>0</v>
      </c>
      <c r="O18" s="39">
        <f t="shared" ref="O18:O23" si="35">$N$28/$N$26</f>
        <v>4.409920681208445E-2</v>
      </c>
      <c r="P18" s="45">
        <f t="shared" ref="P18:P23" si="36">ROUND($N$26*(($L18*$F18)/SUMPRODUCT($F$6:$F$23,$L$6:$L$23))*O18,0)</f>
        <v>0</v>
      </c>
      <c r="Q18" s="45">
        <f t="shared" si="6"/>
        <v>0</v>
      </c>
      <c r="R18" s="11">
        <f t="shared" si="7"/>
        <v>0</v>
      </c>
      <c r="S18" s="40"/>
      <c r="T18" s="11">
        <f t="shared" si="8"/>
        <v>0</v>
      </c>
      <c r="U18" s="11">
        <v>0</v>
      </c>
      <c r="V18" s="11">
        <v>0</v>
      </c>
      <c r="W18" s="11">
        <f t="shared" si="12"/>
        <v>0</v>
      </c>
      <c r="X18" s="11">
        <f t="shared" si="13"/>
        <v>0</v>
      </c>
      <c r="Y18" s="11"/>
      <c r="Z18" s="10">
        <v>1</v>
      </c>
      <c r="AA18" s="39">
        <f t="shared" si="14"/>
        <v>0.96007585770091119</v>
      </c>
      <c r="AB18" s="11">
        <f t="shared" si="15"/>
        <v>1886604</v>
      </c>
      <c r="AC18" s="39">
        <f t="shared" si="16"/>
        <v>3.9924142299088757E-2</v>
      </c>
      <c r="AD18" s="11">
        <f t="shared" si="33"/>
        <v>78453</v>
      </c>
      <c r="AE18" s="45">
        <f t="shared" si="17"/>
        <v>1965057</v>
      </c>
      <c r="AF18" s="11">
        <f t="shared" si="9"/>
        <v>218400</v>
      </c>
      <c r="AG18" s="40">
        <f t="shared" si="28"/>
        <v>0.10002486882040727</v>
      </c>
      <c r="AH18" s="11">
        <f t="shared" si="18"/>
        <v>2183457</v>
      </c>
      <c r="AI18" s="11">
        <v>282899</v>
      </c>
      <c r="AJ18" s="11">
        <v>1886604</v>
      </c>
      <c r="AK18" s="11">
        <f t="shared" si="19"/>
        <v>-204446</v>
      </c>
      <c r="AL18" s="11">
        <f t="shared" si="20"/>
        <v>0</v>
      </c>
      <c r="AM18" s="11"/>
      <c r="AN18" s="10">
        <f t="shared" si="21"/>
        <v>1</v>
      </c>
      <c r="AO18" s="39">
        <f t="shared" si="22"/>
        <v>0.32999311079100646</v>
      </c>
      <c r="AP18" s="11">
        <f t="shared" si="30"/>
        <v>37998</v>
      </c>
      <c r="AQ18" s="39">
        <f t="shared" si="23"/>
        <v>0.67000688920899354</v>
      </c>
      <c r="AR18" s="45">
        <f t="shared" si="31"/>
        <v>77149</v>
      </c>
      <c r="AS18" s="45">
        <f t="shared" si="24"/>
        <v>115147</v>
      </c>
      <c r="AT18" s="11">
        <f t="shared" si="10"/>
        <v>12800</v>
      </c>
      <c r="AU18" s="40">
        <f t="shared" si="29"/>
        <v>0.10004142340187734</v>
      </c>
      <c r="AV18" s="11">
        <f t="shared" si="25"/>
        <v>127947</v>
      </c>
      <c r="AW18" s="11">
        <v>0</v>
      </c>
      <c r="AX18" s="11">
        <v>0</v>
      </c>
      <c r="AY18" s="11">
        <f t="shared" si="26"/>
        <v>77149</v>
      </c>
      <c r="AZ18" s="11">
        <f t="shared" si="27"/>
        <v>37998</v>
      </c>
      <c r="BA18" s="44"/>
      <c r="BB18" s="48">
        <f t="shared" si="32"/>
        <v>0</v>
      </c>
      <c r="BC18" s="49">
        <f t="shared" si="34"/>
        <v>1965.1</v>
      </c>
      <c r="BD18" s="49">
        <f>ROUNDUP(AS18/1000,1)</f>
        <v>115.19999999999999</v>
      </c>
      <c r="BF18" s="31"/>
      <c r="BG18" s="31"/>
      <c r="BH18" s="31"/>
    </row>
    <row r="19" spans="1:1046" ht="15" x14ac:dyDescent="0.2">
      <c r="A19" s="75">
        <v>14</v>
      </c>
      <c r="B19" s="4" t="s">
        <v>17</v>
      </c>
      <c r="C19" s="1">
        <v>1.492</v>
      </c>
      <c r="D19" s="1">
        <v>1.492</v>
      </c>
      <c r="E19" s="1">
        <v>1.492</v>
      </c>
      <c r="F19" s="37">
        <f t="shared" si="0"/>
        <v>0.9</v>
      </c>
      <c r="G19" s="37">
        <f t="shared" si="1"/>
        <v>0.9</v>
      </c>
      <c r="H19" s="37">
        <f t="shared" si="1"/>
        <v>0.9</v>
      </c>
      <c r="I19" s="25">
        <v>0.1</v>
      </c>
      <c r="J19" s="25">
        <v>0.1</v>
      </c>
      <c r="K19" s="25">
        <v>0.1</v>
      </c>
      <c r="L19" s="12">
        <v>3</v>
      </c>
      <c r="M19" s="39">
        <f t="shared" si="2"/>
        <v>0.95590079318791554</v>
      </c>
      <c r="N19" s="11">
        <f t="shared" si="3"/>
        <v>5641774</v>
      </c>
      <c r="O19" s="39">
        <f t="shared" si="35"/>
        <v>4.409920681208445E-2</v>
      </c>
      <c r="P19" s="45">
        <f t="shared" si="36"/>
        <v>260276</v>
      </c>
      <c r="Q19" s="45">
        <f t="shared" si="6"/>
        <v>5902050</v>
      </c>
      <c r="R19" s="11">
        <f t="shared" si="7"/>
        <v>655800</v>
      </c>
      <c r="S19" s="40">
        <f>R19/T19</f>
        <v>0.10000228733502596</v>
      </c>
      <c r="T19" s="11">
        <f t="shared" si="8"/>
        <v>6557850</v>
      </c>
      <c r="U19" s="11">
        <v>801932</v>
      </c>
      <c r="V19" s="11">
        <v>5641774</v>
      </c>
      <c r="W19" s="11">
        <f t="shared" si="12"/>
        <v>-541656</v>
      </c>
      <c r="X19" s="11">
        <f t="shared" si="13"/>
        <v>0</v>
      </c>
      <c r="Y19" s="11"/>
      <c r="Z19" s="10">
        <v>1</v>
      </c>
      <c r="AA19" s="39">
        <f t="shared" si="14"/>
        <v>0.96007585770091119</v>
      </c>
      <c r="AB19" s="11">
        <f t="shared" si="15"/>
        <v>1886604</v>
      </c>
      <c r="AC19" s="39">
        <f t="shared" si="16"/>
        <v>3.9924142299088757E-2</v>
      </c>
      <c r="AD19" s="11">
        <f t="shared" si="33"/>
        <v>78453</v>
      </c>
      <c r="AE19" s="45">
        <f t="shared" si="17"/>
        <v>1965057</v>
      </c>
      <c r="AF19" s="11">
        <f t="shared" si="9"/>
        <v>218400</v>
      </c>
      <c r="AG19" s="40">
        <f t="shared" si="28"/>
        <v>0.10002486882040727</v>
      </c>
      <c r="AH19" s="11">
        <f t="shared" si="18"/>
        <v>2183457</v>
      </c>
      <c r="AI19" s="11">
        <v>282899</v>
      </c>
      <c r="AJ19" s="11">
        <v>1886604</v>
      </c>
      <c r="AK19" s="11">
        <f t="shared" si="19"/>
        <v>-204446</v>
      </c>
      <c r="AL19" s="11">
        <f t="shared" si="20"/>
        <v>0</v>
      </c>
      <c r="AM19" s="11"/>
      <c r="AN19" s="10">
        <f t="shared" si="21"/>
        <v>1</v>
      </c>
      <c r="AO19" s="39">
        <f t="shared" si="22"/>
        <v>0.32999311079100646</v>
      </c>
      <c r="AP19" s="11">
        <f t="shared" si="30"/>
        <v>37998</v>
      </c>
      <c r="AQ19" s="39">
        <f t="shared" si="23"/>
        <v>0.67000688920899354</v>
      </c>
      <c r="AR19" s="45">
        <f t="shared" si="31"/>
        <v>77149</v>
      </c>
      <c r="AS19" s="45">
        <f t="shared" si="24"/>
        <v>115147</v>
      </c>
      <c r="AT19" s="11">
        <f t="shared" si="10"/>
        <v>12800</v>
      </c>
      <c r="AU19" s="40">
        <f t="shared" si="29"/>
        <v>0.10004142340187734</v>
      </c>
      <c r="AV19" s="11">
        <f t="shared" si="25"/>
        <v>127947</v>
      </c>
      <c r="AW19" s="11">
        <v>0</v>
      </c>
      <c r="AX19" s="11">
        <v>0</v>
      </c>
      <c r="AY19" s="11">
        <f t="shared" si="26"/>
        <v>77149</v>
      </c>
      <c r="AZ19" s="11">
        <f t="shared" si="27"/>
        <v>37998</v>
      </c>
      <c r="BA19" s="44"/>
      <c r="BB19" s="48">
        <f>ROUNDDOWN(Q19/1000,1)</f>
        <v>5902</v>
      </c>
      <c r="BC19" s="49">
        <f t="shared" si="34"/>
        <v>1965.1</v>
      </c>
      <c r="BD19" s="49">
        <f>ROUND(AS19/1000,1)</f>
        <v>115.1</v>
      </c>
      <c r="BF19" s="31"/>
      <c r="BG19" s="31"/>
      <c r="BH19" s="31"/>
    </row>
    <row r="20" spans="1:1046" ht="15" x14ac:dyDescent="0.2">
      <c r="A20" s="75">
        <v>15</v>
      </c>
      <c r="B20" s="4" t="s">
        <v>18</v>
      </c>
      <c r="C20" s="1">
        <v>1.492</v>
      </c>
      <c r="D20" s="1">
        <v>1.492</v>
      </c>
      <c r="E20" s="1">
        <v>1.492</v>
      </c>
      <c r="F20" s="37">
        <f t="shared" si="0"/>
        <v>0.88</v>
      </c>
      <c r="G20" s="37">
        <f t="shared" si="1"/>
        <v>0.88</v>
      </c>
      <c r="H20" s="37">
        <f t="shared" si="1"/>
        <v>0.9</v>
      </c>
      <c r="I20" s="25">
        <v>0.12</v>
      </c>
      <c r="J20" s="25">
        <v>0.12</v>
      </c>
      <c r="K20" s="25">
        <v>0.1</v>
      </c>
      <c r="L20" s="12"/>
      <c r="M20" s="39">
        <f t="shared" si="2"/>
        <v>0.95590079318791554</v>
      </c>
      <c r="N20" s="11">
        <f t="shared" si="3"/>
        <v>0</v>
      </c>
      <c r="O20" s="39">
        <f t="shared" si="35"/>
        <v>4.409920681208445E-2</v>
      </c>
      <c r="P20" s="45">
        <f t="shared" si="36"/>
        <v>0</v>
      </c>
      <c r="Q20" s="45">
        <f t="shared" si="6"/>
        <v>0</v>
      </c>
      <c r="R20" s="11">
        <f t="shared" si="7"/>
        <v>0</v>
      </c>
      <c r="S20" s="40"/>
      <c r="T20" s="11">
        <f t="shared" si="8"/>
        <v>0</v>
      </c>
      <c r="U20" s="11">
        <v>0</v>
      </c>
      <c r="V20" s="11">
        <v>0</v>
      </c>
      <c r="W20" s="11">
        <f t="shared" si="12"/>
        <v>0</v>
      </c>
      <c r="X20" s="11">
        <f t="shared" si="13"/>
        <v>0</v>
      </c>
      <c r="Y20" s="11"/>
      <c r="Z20" s="10">
        <v>2</v>
      </c>
      <c r="AA20" s="39">
        <f t="shared" si="14"/>
        <v>0.96007585770091119</v>
      </c>
      <c r="AB20" s="11">
        <f t="shared" si="15"/>
        <v>3689360</v>
      </c>
      <c r="AC20" s="39">
        <f t="shared" si="16"/>
        <v>3.9924142299088757E-2</v>
      </c>
      <c r="AD20" s="11">
        <f t="shared" si="33"/>
        <v>153420</v>
      </c>
      <c r="AE20" s="45">
        <f t="shared" si="17"/>
        <v>3842780</v>
      </c>
      <c r="AF20" s="11">
        <f t="shared" si="9"/>
        <v>524100</v>
      </c>
      <c r="AG20" s="40">
        <f t="shared" si="28"/>
        <v>0.12001703733558056</v>
      </c>
      <c r="AH20" s="11">
        <f t="shared" si="18"/>
        <v>4366880</v>
      </c>
      <c r="AI20" s="11">
        <v>553225</v>
      </c>
      <c r="AJ20" s="11">
        <v>3689360</v>
      </c>
      <c r="AK20" s="11">
        <f t="shared" si="19"/>
        <v>-399805</v>
      </c>
      <c r="AL20" s="11">
        <f t="shared" si="20"/>
        <v>0</v>
      </c>
      <c r="AM20" s="11"/>
      <c r="AN20" s="10">
        <f t="shared" si="21"/>
        <v>2</v>
      </c>
      <c r="AO20" s="39">
        <f t="shared" si="22"/>
        <v>0.32999311079100646</v>
      </c>
      <c r="AP20" s="11">
        <f t="shared" si="30"/>
        <v>75995</v>
      </c>
      <c r="AQ20" s="39">
        <f t="shared" si="23"/>
        <v>0.67000688920899354</v>
      </c>
      <c r="AR20" s="45">
        <f t="shared" si="31"/>
        <v>154298</v>
      </c>
      <c r="AS20" s="45">
        <f t="shared" si="24"/>
        <v>230293</v>
      </c>
      <c r="AT20" s="11">
        <f t="shared" si="10"/>
        <v>25600</v>
      </c>
      <c r="AU20" s="40">
        <f t="shared" si="29"/>
        <v>0.10004181435209247</v>
      </c>
      <c r="AV20" s="11">
        <f t="shared" si="25"/>
        <v>255893</v>
      </c>
      <c r="AW20" s="11">
        <v>0</v>
      </c>
      <c r="AX20" s="11">
        <v>0</v>
      </c>
      <c r="AY20" s="11">
        <f t="shared" si="26"/>
        <v>154298</v>
      </c>
      <c r="AZ20" s="11">
        <f t="shared" si="27"/>
        <v>75995</v>
      </c>
      <c r="BA20" s="44"/>
      <c r="BB20" s="48">
        <f>ROUND(Q20/1000,1)</f>
        <v>0</v>
      </c>
      <c r="BC20" s="49">
        <f t="shared" si="34"/>
        <v>3842.8</v>
      </c>
      <c r="BD20" s="49">
        <f>ROUND(AS20/1000,1)</f>
        <v>230.3</v>
      </c>
      <c r="BF20" s="31"/>
      <c r="BG20" s="31"/>
      <c r="BH20" s="31"/>
    </row>
    <row r="21" spans="1:1046" ht="15" x14ac:dyDescent="0.2">
      <c r="A21" s="75">
        <v>16</v>
      </c>
      <c r="B21" s="4" t="s">
        <v>19</v>
      </c>
      <c r="C21" s="1">
        <v>1.492</v>
      </c>
      <c r="D21" s="1">
        <v>1.492</v>
      </c>
      <c r="E21" s="1">
        <v>1.492</v>
      </c>
      <c r="F21" s="37">
        <f t="shared" si="0"/>
        <v>0.91</v>
      </c>
      <c r="G21" s="37">
        <f t="shared" si="1"/>
        <v>0.91</v>
      </c>
      <c r="H21" s="37">
        <f t="shared" si="1"/>
        <v>0.9</v>
      </c>
      <c r="I21" s="25">
        <v>0.09</v>
      </c>
      <c r="J21" s="25">
        <v>0.09</v>
      </c>
      <c r="K21" s="25">
        <v>0.1</v>
      </c>
      <c r="L21" s="12"/>
      <c r="M21" s="39">
        <f t="shared" si="2"/>
        <v>0.95590079318791554</v>
      </c>
      <c r="N21" s="11">
        <f t="shared" si="3"/>
        <v>0</v>
      </c>
      <c r="O21" s="39">
        <f t="shared" si="35"/>
        <v>4.409920681208445E-2</v>
      </c>
      <c r="P21" s="45">
        <f t="shared" si="36"/>
        <v>0</v>
      </c>
      <c r="Q21" s="45">
        <f t="shared" si="6"/>
        <v>0</v>
      </c>
      <c r="R21" s="11">
        <f t="shared" si="7"/>
        <v>0</v>
      </c>
      <c r="S21" s="40"/>
      <c r="T21" s="11">
        <f t="shared" si="8"/>
        <v>0</v>
      </c>
      <c r="U21" s="11">
        <v>0</v>
      </c>
      <c r="V21" s="11">
        <v>0</v>
      </c>
      <c r="W21" s="11">
        <f t="shared" si="12"/>
        <v>0</v>
      </c>
      <c r="X21" s="11">
        <f t="shared" si="13"/>
        <v>0</v>
      </c>
      <c r="Y21" s="11"/>
      <c r="Z21" s="10"/>
      <c r="AA21" s="39">
        <f t="shared" si="14"/>
        <v>0.96007585770091119</v>
      </c>
      <c r="AB21" s="11">
        <f t="shared" si="15"/>
        <v>0</v>
      </c>
      <c r="AC21" s="39">
        <f t="shared" si="16"/>
        <v>3.9924142299088757E-2</v>
      </c>
      <c r="AD21" s="11">
        <f t="shared" si="33"/>
        <v>0</v>
      </c>
      <c r="AE21" s="45">
        <f t="shared" si="17"/>
        <v>0</v>
      </c>
      <c r="AF21" s="11">
        <f t="shared" si="9"/>
        <v>0</v>
      </c>
      <c r="AG21" s="40"/>
      <c r="AH21" s="11">
        <f t="shared" si="18"/>
        <v>0</v>
      </c>
      <c r="AI21" s="11">
        <v>0</v>
      </c>
      <c r="AJ21" s="11">
        <v>0</v>
      </c>
      <c r="AK21" s="11">
        <f t="shared" si="19"/>
        <v>0</v>
      </c>
      <c r="AL21" s="11">
        <f t="shared" si="20"/>
        <v>0</v>
      </c>
      <c r="AM21" s="11"/>
      <c r="AN21" s="10">
        <f t="shared" si="21"/>
        <v>0</v>
      </c>
      <c r="AO21" s="39">
        <f t="shared" si="22"/>
        <v>0.32999311079100646</v>
      </c>
      <c r="AP21" s="11">
        <f t="shared" si="30"/>
        <v>0</v>
      </c>
      <c r="AQ21" s="39">
        <f t="shared" si="23"/>
        <v>0.67000688920899354</v>
      </c>
      <c r="AR21" s="45">
        <f t="shared" si="31"/>
        <v>0</v>
      </c>
      <c r="AS21" s="45">
        <f t="shared" si="24"/>
        <v>0</v>
      </c>
      <c r="AT21" s="11">
        <f t="shared" si="10"/>
        <v>0</v>
      </c>
      <c r="AU21" s="40"/>
      <c r="AV21" s="11">
        <f t="shared" si="25"/>
        <v>0</v>
      </c>
      <c r="AW21" s="11">
        <v>0</v>
      </c>
      <c r="AX21" s="11">
        <v>0</v>
      </c>
      <c r="AY21" s="11">
        <f t="shared" si="26"/>
        <v>0</v>
      </c>
      <c r="AZ21" s="11">
        <f t="shared" si="27"/>
        <v>0</v>
      </c>
      <c r="BA21" s="44"/>
      <c r="BB21" s="48">
        <f>ROUND(Q21/1000,1)</f>
        <v>0</v>
      </c>
      <c r="BC21" s="49">
        <f t="shared" si="34"/>
        <v>0</v>
      </c>
      <c r="BD21" s="49">
        <f>ROUND(AS21/1000,1)</f>
        <v>0</v>
      </c>
      <c r="BF21" s="31"/>
      <c r="BG21" s="31"/>
      <c r="BH21" s="31"/>
    </row>
    <row r="22" spans="1:1046" ht="15" x14ac:dyDescent="0.2">
      <c r="A22" s="75">
        <v>17</v>
      </c>
      <c r="B22" s="4" t="s">
        <v>20</v>
      </c>
      <c r="C22" s="1">
        <v>1.492</v>
      </c>
      <c r="D22" s="1">
        <v>1.492</v>
      </c>
      <c r="E22" s="1">
        <v>1.492</v>
      </c>
      <c r="F22" s="37">
        <f t="shared" si="0"/>
        <v>0.9</v>
      </c>
      <c r="G22" s="37">
        <f>100%-J22</f>
        <v>0.9</v>
      </c>
      <c r="H22" s="37">
        <f>100%-K22</f>
        <v>0.9</v>
      </c>
      <c r="I22" s="25">
        <v>0.1</v>
      </c>
      <c r="J22" s="25">
        <v>0.1</v>
      </c>
      <c r="K22" s="25">
        <v>0.1</v>
      </c>
      <c r="L22" s="12">
        <v>1</v>
      </c>
      <c r="M22" s="39">
        <f t="shared" si="2"/>
        <v>0.95590079318791554</v>
      </c>
      <c r="N22" s="11">
        <f t="shared" si="3"/>
        <v>1880591</v>
      </c>
      <c r="O22" s="39">
        <f t="shared" si="35"/>
        <v>4.409920681208445E-2</v>
      </c>
      <c r="P22" s="45">
        <f t="shared" si="36"/>
        <v>86759</v>
      </c>
      <c r="Q22" s="45">
        <f t="shared" si="6"/>
        <v>1967350</v>
      </c>
      <c r="R22" s="11">
        <f t="shared" si="7"/>
        <v>218600</v>
      </c>
      <c r="S22" s="40">
        <f>R22/T22</f>
        <v>0.10000228733502596</v>
      </c>
      <c r="T22" s="11">
        <f t="shared" si="8"/>
        <v>2185950</v>
      </c>
      <c r="U22" s="11">
        <v>267311</v>
      </c>
      <c r="V22" s="11">
        <v>1880591</v>
      </c>
      <c r="W22" s="11">
        <f t="shared" si="12"/>
        <v>-180552</v>
      </c>
      <c r="X22" s="11">
        <f t="shared" si="13"/>
        <v>0</v>
      </c>
      <c r="Y22" s="11"/>
      <c r="Z22" s="10"/>
      <c r="AA22" s="39">
        <f t="shared" si="14"/>
        <v>0.96007585770091119</v>
      </c>
      <c r="AB22" s="11">
        <f t="shared" si="15"/>
        <v>0</v>
      </c>
      <c r="AC22" s="39">
        <f t="shared" si="16"/>
        <v>3.9924142299088757E-2</v>
      </c>
      <c r="AD22" s="11">
        <f t="shared" si="33"/>
        <v>0</v>
      </c>
      <c r="AE22" s="45">
        <f t="shared" si="17"/>
        <v>0</v>
      </c>
      <c r="AF22" s="11">
        <f t="shared" si="9"/>
        <v>0</v>
      </c>
      <c r="AG22" s="40"/>
      <c r="AH22" s="11">
        <f t="shared" si="18"/>
        <v>0</v>
      </c>
      <c r="AI22" s="11">
        <v>0</v>
      </c>
      <c r="AJ22" s="11">
        <v>0</v>
      </c>
      <c r="AK22" s="11">
        <f t="shared" si="19"/>
        <v>0</v>
      </c>
      <c r="AL22" s="11">
        <f t="shared" si="20"/>
        <v>0</v>
      </c>
      <c r="AM22" s="11"/>
      <c r="AN22" s="10">
        <f t="shared" si="21"/>
        <v>0</v>
      </c>
      <c r="AO22" s="39">
        <f t="shared" si="22"/>
        <v>0.32999311079100646</v>
      </c>
      <c r="AP22" s="11">
        <f t="shared" si="30"/>
        <v>0</v>
      </c>
      <c r="AQ22" s="39">
        <f t="shared" si="23"/>
        <v>0.67000688920899354</v>
      </c>
      <c r="AR22" s="45">
        <f t="shared" si="31"/>
        <v>0</v>
      </c>
      <c r="AS22" s="45">
        <f t="shared" si="24"/>
        <v>0</v>
      </c>
      <c r="AT22" s="11">
        <f t="shared" si="10"/>
        <v>0</v>
      </c>
      <c r="AU22" s="40"/>
      <c r="AV22" s="11">
        <f t="shared" si="25"/>
        <v>0</v>
      </c>
      <c r="AW22" s="11">
        <v>0</v>
      </c>
      <c r="AX22" s="11">
        <v>0</v>
      </c>
      <c r="AY22" s="11">
        <f t="shared" si="26"/>
        <v>0</v>
      </c>
      <c r="AZ22" s="11">
        <f t="shared" si="27"/>
        <v>0</v>
      </c>
      <c r="BA22" s="44"/>
      <c r="BB22" s="48">
        <f>ROUND(Q22/1000,1)</f>
        <v>1967.4</v>
      </c>
      <c r="BC22" s="49">
        <f t="shared" si="34"/>
        <v>0</v>
      </c>
      <c r="BD22" s="49">
        <f>ROUND(AS22/1000,1)</f>
        <v>0</v>
      </c>
      <c r="BF22" s="31"/>
      <c r="BG22" s="31"/>
      <c r="BH22" s="31"/>
    </row>
    <row r="23" spans="1:1046" ht="15" x14ac:dyDescent="0.2">
      <c r="A23" s="75">
        <v>18</v>
      </c>
      <c r="B23" s="4" t="s">
        <v>21</v>
      </c>
      <c r="C23" s="1">
        <v>2.113</v>
      </c>
      <c r="D23" s="1">
        <v>2.1240000000000001</v>
      </c>
      <c r="E23" s="1">
        <v>2.1240000000000001</v>
      </c>
      <c r="F23" s="37">
        <f t="shared" si="0"/>
        <v>0.75</v>
      </c>
      <c r="G23" s="37">
        <f>100%-J23</f>
        <v>0.75</v>
      </c>
      <c r="H23" s="37">
        <f>100%-K23</f>
        <v>0.77</v>
      </c>
      <c r="I23" s="25">
        <v>0.25</v>
      </c>
      <c r="J23" s="25">
        <v>0.25</v>
      </c>
      <c r="K23" s="25">
        <v>0.23</v>
      </c>
      <c r="L23" s="12"/>
      <c r="M23" s="39">
        <f t="shared" si="2"/>
        <v>0.95590079318791554</v>
      </c>
      <c r="N23" s="11">
        <f t="shared" si="3"/>
        <v>0</v>
      </c>
      <c r="O23" s="39">
        <f t="shared" si="35"/>
        <v>4.409920681208445E-2</v>
      </c>
      <c r="P23" s="45">
        <f t="shared" si="36"/>
        <v>0</v>
      </c>
      <c r="Q23" s="45">
        <f t="shared" si="6"/>
        <v>0</v>
      </c>
      <c r="R23" s="11">
        <f t="shared" si="7"/>
        <v>0</v>
      </c>
      <c r="S23" s="35"/>
      <c r="T23" s="11">
        <f t="shared" si="8"/>
        <v>0</v>
      </c>
      <c r="U23" s="11">
        <v>0</v>
      </c>
      <c r="V23" s="11">
        <v>0</v>
      </c>
      <c r="W23" s="11">
        <f t="shared" si="12"/>
        <v>0</v>
      </c>
      <c r="X23" s="11">
        <f t="shared" si="13"/>
        <v>0</v>
      </c>
      <c r="Y23" s="11"/>
      <c r="Z23" s="10"/>
      <c r="AA23" s="39">
        <f t="shared" si="14"/>
        <v>0.96007585770091119</v>
      </c>
      <c r="AB23" s="11">
        <f t="shared" si="15"/>
        <v>0</v>
      </c>
      <c r="AC23" s="39">
        <f t="shared" si="16"/>
        <v>3.9924142299088757E-2</v>
      </c>
      <c r="AD23" s="11">
        <f t="shared" si="33"/>
        <v>0</v>
      </c>
      <c r="AE23" s="45">
        <f t="shared" si="17"/>
        <v>0</v>
      </c>
      <c r="AF23" s="11">
        <f t="shared" si="9"/>
        <v>0</v>
      </c>
      <c r="AG23" s="40"/>
      <c r="AH23" s="11">
        <f t="shared" si="18"/>
        <v>0</v>
      </c>
      <c r="AI23" s="11">
        <v>0</v>
      </c>
      <c r="AJ23" s="11">
        <v>0</v>
      </c>
      <c r="AK23" s="11">
        <f t="shared" si="19"/>
        <v>0</v>
      </c>
      <c r="AL23" s="11">
        <f t="shared" si="20"/>
        <v>0</v>
      </c>
      <c r="AM23" s="11"/>
      <c r="AN23" s="10">
        <f t="shared" si="21"/>
        <v>0</v>
      </c>
      <c r="AO23" s="39">
        <f t="shared" si="22"/>
        <v>0.32999311079100646</v>
      </c>
      <c r="AP23" s="11">
        <f t="shared" si="30"/>
        <v>0</v>
      </c>
      <c r="AQ23" s="39">
        <f t="shared" si="23"/>
        <v>0.67000688920899354</v>
      </c>
      <c r="AR23" s="45">
        <f t="shared" si="31"/>
        <v>0</v>
      </c>
      <c r="AS23" s="45">
        <f t="shared" si="24"/>
        <v>0</v>
      </c>
      <c r="AT23" s="11">
        <f t="shared" si="10"/>
        <v>0</v>
      </c>
      <c r="AU23" s="40"/>
      <c r="AV23" s="11">
        <f t="shared" si="25"/>
        <v>0</v>
      </c>
      <c r="AW23" s="11">
        <v>0</v>
      </c>
      <c r="AX23" s="11">
        <v>0</v>
      </c>
      <c r="AY23" s="11">
        <f t="shared" si="26"/>
        <v>0</v>
      </c>
      <c r="AZ23" s="11">
        <f t="shared" si="27"/>
        <v>0</v>
      </c>
      <c r="BA23" s="44"/>
      <c r="BB23" s="48">
        <f>ROUND(Q23/1000,1)</f>
        <v>0</v>
      </c>
      <c r="BC23" s="49">
        <f t="shared" si="34"/>
        <v>0</v>
      </c>
      <c r="BD23" s="49">
        <f>ROUND(AS23/1000,1)</f>
        <v>0</v>
      </c>
      <c r="BF23" s="31"/>
      <c r="BG23" s="31"/>
      <c r="BH23" s="31"/>
    </row>
    <row r="24" spans="1:1046" s="29" customFormat="1" ht="14.25" x14ac:dyDescent="0.2">
      <c r="A24" s="5"/>
      <c r="B24" s="5" t="s">
        <v>22</v>
      </c>
      <c r="C24" s="2">
        <v>1.5129999999999999</v>
      </c>
      <c r="D24" s="2">
        <v>1.5129999999999999</v>
      </c>
      <c r="E24" s="2">
        <v>1.5129999999999999</v>
      </c>
      <c r="F24" s="2"/>
      <c r="G24" s="2"/>
      <c r="H24" s="2"/>
      <c r="I24" s="18"/>
      <c r="J24" s="18"/>
      <c r="K24" s="18"/>
      <c r="L24" s="13">
        <f>SUM(L6:L23)</f>
        <v>14</v>
      </c>
      <c r="M24" s="14"/>
      <c r="N24" s="14">
        <f>SUM(N6:N23)</f>
        <v>26223800</v>
      </c>
      <c r="O24" s="14"/>
      <c r="P24" s="27">
        <f t="shared" ref="P24:Z24" si="37">SUM(P6:P23)</f>
        <v>1209800</v>
      </c>
      <c r="Q24" s="27">
        <f>SUM(Q6:Q23)</f>
        <v>27433600</v>
      </c>
      <c r="R24" s="14">
        <f t="shared" si="37"/>
        <v>3169800</v>
      </c>
      <c r="S24" s="14"/>
      <c r="T24" s="14">
        <f t="shared" si="37"/>
        <v>30603400</v>
      </c>
      <c r="U24" s="14">
        <f t="shared" si="37"/>
        <v>3727500</v>
      </c>
      <c r="V24" s="14">
        <f t="shared" si="37"/>
        <v>26223800</v>
      </c>
      <c r="W24" s="67">
        <f t="shared" si="37"/>
        <v>-2517700</v>
      </c>
      <c r="X24" s="14">
        <f t="shared" si="37"/>
        <v>0</v>
      </c>
      <c r="Y24" s="14"/>
      <c r="Z24" s="13">
        <f t="shared" si="37"/>
        <v>14</v>
      </c>
      <c r="AA24" s="26"/>
      <c r="AB24" s="14">
        <f t="shared" ref="AB24:AN24" si="38">SUM(AB6:AB23)</f>
        <v>26223800</v>
      </c>
      <c r="AC24" s="14"/>
      <c r="AD24" s="14">
        <f t="shared" si="38"/>
        <v>1090500</v>
      </c>
      <c r="AE24" s="14">
        <f t="shared" si="38"/>
        <v>27314300</v>
      </c>
      <c r="AF24" s="14">
        <f t="shared" si="38"/>
        <v>3253800</v>
      </c>
      <c r="AG24" s="14"/>
      <c r="AH24" s="13">
        <f t="shared" si="38"/>
        <v>30568100</v>
      </c>
      <c r="AI24" s="14">
        <f t="shared" si="38"/>
        <v>3932300</v>
      </c>
      <c r="AJ24" s="14">
        <f t="shared" si="38"/>
        <v>26223800</v>
      </c>
      <c r="AK24" s="67">
        <f t="shared" si="38"/>
        <v>-2841800</v>
      </c>
      <c r="AL24" s="14">
        <f t="shared" si="38"/>
        <v>0</v>
      </c>
      <c r="AM24" s="13"/>
      <c r="AN24" s="13">
        <f t="shared" si="38"/>
        <v>14</v>
      </c>
      <c r="AO24" s="26"/>
      <c r="AP24" s="14">
        <f>SUM(AP6:AP23)</f>
        <v>526900</v>
      </c>
      <c r="AQ24" s="14"/>
      <c r="AR24" s="14">
        <f>SUM(AR6:AR23)</f>
        <v>1069800</v>
      </c>
      <c r="AS24" s="14">
        <f>SUM(AS6:AS23)</f>
        <v>1596700</v>
      </c>
      <c r="AT24" s="14">
        <f>SUM(AT6:AT23)</f>
        <v>194600</v>
      </c>
      <c r="AU24" s="14"/>
      <c r="AV24" s="13">
        <f>SUM(AV6:AV23)</f>
        <v>1791300</v>
      </c>
      <c r="AW24" s="14">
        <f>SUM(AW6:AW23)</f>
        <v>0</v>
      </c>
      <c r="AX24" s="14">
        <f>SUM(AX6:AX23)</f>
        <v>0</v>
      </c>
      <c r="AY24" s="67">
        <f>SUM(AY6:AY23)</f>
        <v>1069800</v>
      </c>
      <c r="AZ24" s="14">
        <f>SUM(AZ6:AZ23)</f>
        <v>526900</v>
      </c>
      <c r="BA24" s="71"/>
      <c r="BB24" s="50">
        <f>SUM(BB6:BB23)</f>
        <v>27433.600000000002</v>
      </c>
      <c r="BC24" s="50">
        <f>SUM(BC6:BC23)</f>
        <v>27314.3</v>
      </c>
      <c r="BD24" s="50">
        <f>SUM(BD6:BD23)</f>
        <v>1596.7</v>
      </c>
      <c r="BE24" s="28"/>
      <c r="BF24" s="32"/>
      <c r="BG24" s="32"/>
      <c r="BH24" s="32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28"/>
      <c r="AAO24" s="28"/>
      <c r="AAP24" s="28"/>
      <c r="AAQ24" s="28"/>
      <c r="AAR24" s="28"/>
      <c r="AAS24" s="28"/>
      <c r="AAT24" s="28"/>
      <c r="AAU24" s="28"/>
      <c r="AAV24" s="28"/>
      <c r="AAW24" s="28"/>
      <c r="AAX24" s="28"/>
      <c r="AAY24" s="28"/>
      <c r="AAZ24" s="28"/>
      <c r="ABA24" s="28"/>
      <c r="ABB24" s="28"/>
      <c r="ABC24" s="28"/>
      <c r="ABD24" s="28"/>
      <c r="ABE24" s="28"/>
      <c r="ABF24" s="28"/>
      <c r="ABG24" s="28"/>
      <c r="ABH24" s="28"/>
      <c r="ABI24" s="28"/>
      <c r="ABJ24" s="28"/>
      <c r="ABK24" s="28"/>
      <c r="ABL24" s="28"/>
      <c r="ABM24" s="28"/>
      <c r="ABN24" s="28"/>
      <c r="ABO24" s="28"/>
      <c r="ABP24" s="28"/>
      <c r="ABQ24" s="28"/>
      <c r="ABR24" s="28"/>
      <c r="ABS24" s="28"/>
      <c r="ABT24" s="28"/>
      <c r="ABU24" s="28"/>
      <c r="ABV24" s="28"/>
      <c r="ABW24" s="28"/>
      <c r="ABX24" s="28"/>
      <c r="ABY24" s="28"/>
      <c r="ABZ24" s="28"/>
      <c r="ACA24" s="28"/>
      <c r="ACB24" s="28"/>
      <c r="ACC24" s="28"/>
      <c r="ACD24" s="28"/>
      <c r="ACE24" s="28"/>
      <c r="ACF24" s="28"/>
      <c r="ACG24" s="28"/>
      <c r="ACH24" s="28"/>
      <c r="ACI24" s="28"/>
      <c r="ACJ24" s="28"/>
      <c r="ACK24" s="28"/>
      <c r="ACL24" s="28"/>
      <c r="ACM24" s="28"/>
      <c r="ACN24" s="28"/>
      <c r="ACO24" s="28"/>
      <c r="ACP24" s="28"/>
      <c r="ACQ24" s="28"/>
      <c r="ACR24" s="28"/>
      <c r="ACS24" s="28"/>
      <c r="ACT24" s="28"/>
      <c r="ACU24" s="28"/>
      <c r="ACV24" s="28"/>
      <c r="ACW24" s="28"/>
      <c r="ACX24" s="28"/>
      <c r="ACY24" s="28"/>
      <c r="ACZ24" s="28"/>
      <c r="ADA24" s="28"/>
      <c r="ADB24" s="28"/>
      <c r="ADC24" s="28"/>
      <c r="ADD24" s="28"/>
      <c r="ADE24" s="28"/>
      <c r="ADF24" s="28"/>
      <c r="ADG24" s="28"/>
      <c r="ADH24" s="28"/>
      <c r="ADI24" s="28"/>
      <c r="ADJ24" s="28"/>
      <c r="ADK24" s="28"/>
      <c r="ADL24" s="28"/>
      <c r="ADM24" s="28"/>
      <c r="ADN24" s="28"/>
      <c r="ADO24" s="28"/>
      <c r="ADP24" s="28"/>
      <c r="ADQ24" s="28"/>
      <c r="ADR24" s="28"/>
      <c r="ADS24" s="28"/>
      <c r="ADT24" s="28"/>
      <c r="ADU24" s="28"/>
      <c r="ADV24" s="28"/>
      <c r="ADW24" s="28"/>
      <c r="ADX24" s="28"/>
      <c r="ADY24" s="28"/>
      <c r="ADZ24" s="28"/>
      <c r="AEA24" s="28"/>
      <c r="AEB24" s="28"/>
      <c r="AEC24" s="28"/>
      <c r="AED24" s="28"/>
      <c r="AEE24" s="28"/>
      <c r="AEF24" s="28"/>
      <c r="AEG24" s="28"/>
      <c r="AEH24" s="28"/>
      <c r="AEI24" s="28"/>
      <c r="AEJ24" s="28"/>
      <c r="AEK24" s="28"/>
      <c r="AEL24" s="28"/>
      <c r="AEM24" s="28"/>
      <c r="AEN24" s="28"/>
      <c r="AEO24" s="28"/>
      <c r="AEP24" s="28"/>
      <c r="AEQ24" s="28"/>
      <c r="AER24" s="28"/>
      <c r="AES24" s="28"/>
      <c r="AET24" s="28"/>
      <c r="AEU24" s="28"/>
      <c r="AEV24" s="28"/>
      <c r="AEW24" s="28"/>
      <c r="AEX24" s="28"/>
      <c r="AEY24" s="28"/>
      <c r="AEZ24" s="28"/>
      <c r="AFA24" s="28"/>
      <c r="AFB24" s="28"/>
      <c r="AFC24" s="28"/>
      <c r="AFD24" s="28"/>
      <c r="AFE24" s="28"/>
      <c r="AFF24" s="28"/>
      <c r="AFG24" s="28"/>
      <c r="AFH24" s="28"/>
      <c r="AFI24" s="28"/>
      <c r="AFJ24" s="28"/>
      <c r="AFK24" s="28"/>
      <c r="AFL24" s="28"/>
      <c r="AFM24" s="28"/>
      <c r="AFN24" s="28"/>
      <c r="AFO24" s="28"/>
      <c r="AFP24" s="28"/>
      <c r="AFQ24" s="28"/>
      <c r="AFR24" s="28"/>
      <c r="AFS24" s="28"/>
      <c r="AFT24" s="28"/>
      <c r="AFU24" s="28"/>
      <c r="AFV24" s="28"/>
      <c r="AFW24" s="28"/>
      <c r="AFX24" s="28"/>
      <c r="AFY24" s="28"/>
      <c r="AFZ24" s="28"/>
      <c r="AGA24" s="28"/>
      <c r="AGB24" s="28"/>
      <c r="AGC24" s="28"/>
      <c r="AGD24" s="28"/>
      <c r="AGE24" s="28"/>
      <c r="AGF24" s="28"/>
      <c r="AGG24" s="28"/>
      <c r="AGH24" s="28"/>
      <c r="AGI24" s="28"/>
      <c r="AGJ24" s="28"/>
      <c r="AGK24" s="28"/>
      <c r="AGL24" s="28"/>
      <c r="AGM24" s="28"/>
      <c r="AGN24" s="28"/>
      <c r="AGO24" s="28"/>
      <c r="AGP24" s="28"/>
      <c r="AGQ24" s="28"/>
      <c r="AGR24" s="28"/>
      <c r="AGS24" s="28"/>
      <c r="AGT24" s="28"/>
      <c r="AGU24" s="28"/>
      <c r="AGV24" s="28"/>
      <c r="AGW24" s="28"/>
      <c r="AGX24" s="28"/>
      <c r="AGY24" s="28"/>
      <c r="AGZ24" s="28"/>
      <c r="AHA24" s="28"/>
      <c r="AHB24" s="28"/>
      <c r="AHC24" s="28"/>
      <c r="AHD24" s="28"/>
      <c r="AHE24" s="28"/>
      <c r="AHF24" s="28"/>
      <c r="AHG24" s="28"/>
      <c r="AHH24" s="28"/>
      <c r="AHI24" s="28"/>
      <c r="AHJ24" s="28"/>
      <c r="AHK24" s="28"/>
      <c r="AHL24" s="28"/>
      <c r="AHM24" s="28"/>
      <c r="AHN24" s="28"/>
      <c r="AHO24" s="28"/>
      <c r="AHP24" s="28"/>
      <c r="AHQ24" s="28"/>
      <c r="AHR24" s="28"/>
      <c r="AHS24" s="28"/>
      <c r="AHT24" s="28"/>
      <c r="AHU24" s="28"/>
      <c r="AHV24" s="28"/>
      <c r="AHW24" s="28"/>
      <c r="AHX24" s="28"/>
      <c r="AHY24" s="28"/>
      <c r="AHZ24" s="28"/>
      <c r="AIA24" s="28"/>
      <c r="AIB24" s="28"/>
      <c r="AIC24" s="28"/>
      <c r="AID24" s="28"/>
      <c r="AIE24" s="28"/>
      <c r="AIF24" s="28"/>
      <c r="AIG24" s="28"/>
      <c r="AIH24" s="28"/>
      <c r="AII24" s="28"/>
      <c r="AIJ24" s="28"/>
      <c r="AIK24" s="28"/>
      <c r="AIL24" s="28"/>
      <c r="AIM24" s="28"/>
      <c r="AIN24" s="28"/>
      <c r="AIO24" s="28"/>
      <c r="AIP24" s="28"/>
      <c r="AIQ24" s="28"/>
      <c r="AIR24" s="28"/>
      <c r="AIS24" s="28"/>
      <c r="AIT24" s="28"/>
      <c r="AIU24" s="28"/>
      <c r="AIV24" s="28"/>
      <c r="AIW24" s="28"/>
      <c r="AIX24" s="28"/>
      <c r="AIY24" s="28"/>
      <c r="AIZ24" s="28"/>
      <c r="AJA24" s="28"/>
      <c r="AJB24" s="28"/>
      <c r="AJC24" s="28"/>
      <c r="AJD24" s="28"/>
      <c r="AJE24" s="28"/>
      <c r="AJF24" s="28"/>
      <c r="AJG24" s="28"/>
      <c r="AJH24" s="28"/>
      <c r="AJI24" s="28"/>
      <c r="AJJ24" s="28"/>
      <c r="AJK24" s="28"/>
      <c r="AJL24" s="28"/>
      <c r="AJM24" s="28"/>
      <c r="AJN24" s="28"/>
      <c r="AJO24" s="28"/>
      <c r="AJP24" s="28"/>
      <c r="AJQ24" s="28"/>
      <c r="AJR24" s="28"/>
      <c r="AJS24" s="28"/>
      <c r="AJT24" s="28"/>
      <c r="AJU24" s="28"/>
      <c r="AJV24" s="28"/>
      <c r="AJW24" s="28"/>
      <c r="AJX24" s="28"/>
      <c r="AJY24" s="28"/>
      <c r="AJZ24" s="28"/>
      <c r="AKA24" s="28"/>
      <c r="AKB24" s="28"/>
      <c r="AKC24" s="28"/>
      <c r="AKD24" s="28"/>
      <c r="AKE24" s="28"/>
      <c r="AKF24" s="28"/>
      <c r="AKG24" s="28"/>
      <c r="AKH24" s="28"/>
      <c r="AKI24" s="28"/>
      <c r="AKJ24" s="28"/>
      <c r="AKK24" s="28"/>
      <c r="AKL24" s="28"/>
      <c r="AKM24" s="28"/>
      <c r="AKN24" s="28"/>
      <c r="AKO24" s="28"/>
      <c r="AKP24" s="28"/>
      <c r="AKQ24" s="28"/>
      <c r="AKR24" s="28"/>
      <c r="AKS24" s="28"/>
      <c r="AKT24" s="28"/>
      <c r="AKU24" s="28"/>
      <c r="AKV24" s="28"/>
      <c r="AKW24" s="28"/>
      <c r="AKX24" s="28"/>
      <c r="AKY24" s="28"/>
      <c r="AKZ24" s="28"/>
      <c r="ALA24" s="28"/>
      <c r="ALB24" s="28"/>
      <c r="ALC24" s="28"/>
      <c r="ALD24" s="28"/>
      <c r="ALE24" s="28"/>
      <c r="ALF24" s="28"/>
      <c r="ALG24" s="28"/>
      <c r="ALH24" s="28"/>
      <c r="ALI24" s="28"/>
      <c r="ALJ24" s="28"/>
      <c r="ALK24" s="28"/>
      <c r="ALL24" s="28"/>
      <c r="ALM24" s="28"/>
      <c r="ALN24" s="28"/>
      <c r="ALO24" s="28"/>
      <c r="ALP24" s="28"/>
      <c r="ALQ24" s="28"/>
      <c r="ALR24" s="28"/>
      <c r="ALS24" s="28"/>
      <c r="ALT24" s="28"/>
      <c r="ALU24" s="28"/>
      <c r="ALV24" s="28"/>
      <c r="ALW24" s="28"/>
      <c r="ALX24" s="28"/>
      <c r="ALY24" s="28"/>
      <c r="ALZ24" s="28"/>
      <c r="AMA24" s="28"/>
      <c r="AMB24" s="28"/>
      <c r="AMC24" s="28"/>
      <c r="AMD24" s="28"/>
      <c r="AME24" s="28"/>
      <c r="AMF24" s="28"/>
      <c r="AMG24" s="28"/>
      <c r="AMH24" s="28"/>
      <c r="AMI24" s="28"/>
      <c r="AMJ24" s="28"/>
      <c r="AMK24" s="28"/>
      <c r="AML24" s="28"/>
      <c r="AMM24" s="28"/>
      <c r="AMN24" s="28"/>
      <c r="AMO24" s="28"/>
      <c r="AMP24" s="28"/>
      <c r="AMQ24" s="28"/>
      <c r="AMR24" s="28"/>
      <c r="AMS24" s="28"/>
      <c r="AMT24" s="28"/>
      <c r="AMU24" s="28"/>
      <c r="AMV24" s="28"/>
      <c r="AMW24" s="28"/>
      <c r="AMX24" s="28"/>
      <c r="AMY24" s="28"/>
      <c r="AMZ24" s="28"/>
      <c r="ANA24" s="28"/>
      <c r="ANB24" s="28"/>
      <c r="ANC24" s="28"/>
      <c r="AND24" s="28"/>
      <c r="ANE24" s="28"/>
      <c r="ANF24" s="28"/>
    </row>
    <row r="25" spans="1:1046" s="61" customFormat="1" x14ac:dyDescent="0.2">
      <c r="A25" s="55"/>
      <c r="B25" s="55"/>
      <c r="C25" s="56"/>
      <c r="D25" s="56"/>
      <c r="E25" s="56"/>
      <c r="F25" s="56"/>
      <c r="G25" s="56"/>
      <c r="H25" s="56"/>
      <c r="I25" s="64"/>
      <c r="J25" s="64"/>
      <c r="K25" s="64"/>
      <c r="L25" s="57"/>
      <c r="M25" s="58"/>
      <c r="N25" s="44"/>
      <c r="O25" s="58"/>
      <c r="P25" s="44"/>
      <c r="Q25" s="44"/>
      <c r="R25" s="58"/>
      <c r="S25" s="58"/>
      <c r="T25" s="58"/>
      <c r="U25" s="58"/>
      <c r="V25" s="58"/>
      <c r="W25" s="58"/>
      <c r="X25" s="58"/>
      <c r="Y25" s="58"/>
      <c r="Z25" s="59"/>
      <c r="AA25" s="59"/>
      <c r="AB25" s="59"/>
      <c r="AC25" s="60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60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62">
        <f>Q24</f>
        <v>27433600</v>
      </c>
      <c r="BC25" s="62">
        <f>AE24</f>
        <v>27314300</v>
      </c>
      <c r="BD25" s="62">
        <f>AS24</f>
        <v>1596700</v>
      </c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  <c r="IX25" s="59"/>
      <c r="IY25" s="59"/>
      <c r="IZ25" s="59"/>
      <c r="JA25" s="59"/>
      <c r="JB25" s="59"/>
      <c r="JC25" s="59"/>
      <c r="JD25" s="59"/>
      <c r="JE25" s="59"/>
      <c r="JF25" s="59"/>
      <c r="JG25" s="59"/>
      <c r="JH25" s="59"/>
      <c r="JI25" s="59"/>
      <c r="JJ25" s="59"/>
      <c r="JK25" s="59"/>
      <c r="JL25" s="59"/>
      <c r="JM25" s="59"/>
      <c r="JN25" s="59"/>
      <c r="JO25" s="59"/>
      <c r="JP25" s="59"/>
      <c r="JQ25" s="59"/>
      <c r="JR25" s="59"/>
      <c r="JS25" s="59"/>
      <c r="JT25" s="59"/>
      <c r="JU25" s="59"/>
      <c r="JV25" s="59"/>
      <c r="JW25" s="59"/>
      <c r="JX25" s="59"/>
      <c r="JY25" s="59"/>
      <c r="JZ25" s="59"/>
      <c r="KA25" s="59"/>
      <c r="KB25" s="59"/>
      <c r="KC25" s="59"/>
      <c r="KD25" s="59"/>
      <c r="KE25" s="59"/>
      <c r="KF25" s="59"/>
      <c r="KG25" s="59"/>
      <c r="KH25" s="59"/>
      <c r="KI25" s="59"/>
      <c r="KJ25" s="59"/>
      <c r="KK25" s="59"/>
      <c r="KL25" s="59"/>
      <c r="KM25" s="59"/>
      <c r="KN25" s="59"/>
      <c r="KO25" s="59"/>
      <c r="KP25" s="59"/>
      <c r="KQ25" s="59"/>
      <c r="KR25" s="59"/>
      <c r="KS25" s="59"/>
      <c r="KT25" s="59"/>
      <c r="KU25" s="59"/>
      <c r="KV25" s="59"/>
      <c r="KW25" s="59"/>
      <c r="KX25" s="59"/>
      <c r="KY25" s="59"/>
      <c r="KZ25" s="59"/>
      <c r="LA25" s="59"/>
      <c r="LB25" s="59"/>
      <c r="LC25" s="59"/>
      <c r="LD25" s="59"/>
      <c r="LE25" s="59"/>
      <c r="LF25" s="59"/>
      <c r="LG25" s="59"/>
      <c r="LH25" s="59"/>
      <c r="LI25" s="59"/>
      <c r="LJ25" s="59"/>
      <c r="LK25" s="59"/>
      <c r="LL25" s="59"/>
      <c r="LM25" s="59"/>
      <c r="LN25" s="59"/>
      <c r="LO25" s="59"/>
      <c r="LP25" s="59"/>
      <c r="LQ25" s="59"/>
      <c r="LR25" s="59"/>
      <c r="LS25" s="59"/>
      <c r="LT25" s="59"/>
      <c r="LU25" s="59"/>
      <c r="LV25" s="59"/>
      <c r="LW25" s="59"/>
      <c r="LX25" s="59"/>
      <c r="LY25" s="59"/>
      <c r="LZ25" s="59"/>
      <c r="MA25" s="59"/>
      <c r="MB25" s="59"/>
      <c r="MC25" s="59"/>
      <c r="MD25" s="59"/>
      <c r="ME25" s="59"/>
      <c r="MF25" s="59"/>
      <c r="MG25" s="59"/>
      <c r="MH25" s="59"/>
      <c r="MI25" s="59"/>
      <c r="MJ25" s="59"/>
      <c r="MK25" s="59"/>
      <c r="ML25" s="59"/>
      <c r="MM25" s="59"/>
      <c r="MN25" s="59"/>
      <c r="MO25" s="59"/>
      <c r="MP25" s="59"/>
      <c r="MQ25" s="59"/>
      <c r="MR25" s="59"/>
      <c r="MS25" s="59"/>
      <c r="MT25" s="59"/>
      <c r="MU25" s="59"/>
      <c r="MV25" s="59"/>
      <c r="MW25" s="59"/>
      <c r="MX25" s="59"/>
      <c r="MY25" s="59"/>
      <c r="MZ25" s="59"/>
      <c r="NA25" s="59"/>
      <c r="NB25" s="59"/>
      <c r="NC25" s="59"/>
      <c r="ND25" s="59"/>
      <c r="NE25" s="59"/>
      <c r="NF25" s="59"/>
      <c r="NG25" s="59"/>
      <c r="NH25" s="59"/>
      <c r="NI25" s="59"/>
      <c r="NJ25" s="59"/>
      <c r="NK25" s="59"/>
      <c r="NL25" s="59"/>
      <c r="NM25" s="59"/>
      <c r="NN25" s="59"/>
      <c r="NO25" s="59"/>
      <c r="NP25" s="59"/>
      <c r="NQ25" s="59"/>
      <c r="NR25" s="59"/>
      <c r="NS25" s="59"/>
      <c r="NT25" s="59"/>
      <c r="NU25" s="59"/>
      <c r="NV25" s="59"/>
      <c r="NW25" s="59"/>
      <c r="NX25" s="59"/>
      <c r="NY25" s="59"/>
      <c r="NZ25" s="59"/>
      <c r="OA25" s="59"/>
      <c r="OB25" s="59"/>
      <c r="OC25" s="59"/>
      <c r="OD25" s="59"/>
      <c r="OE25" s="59"/>
      <c r="OF25" s="59"/>
      <c r="OG25" s="59"/>
      <c r="OH25" s="59"/>
      <c r="OI25" s="59"/>
      <c r="OJ25" s="59"/>
      <c r="OK25" s="59"/>
      <c r="OL25" s="59"/>
      <c r="OM25" s="59"/>
      <c r="ON25" s="59"/>
      <c r="OO25" s="59"/>
      <c r="OP25" s="59"/>
      <c r="OQ25" s="59"/>
      <c r="OR25" s="59"/>
      <c r="OS25" s="59"/>
      <c r="OT25" s="59"/>
      <c r="OU25" s="59"/>
      <c r="OV25" s="59"/>
      <c r="OW25" s="59"/>
      <c r="OX25" s="59"/>
      <c r="OY25" s="59"/>
      <c r="OZ25" s="59"/>
      <c r="PA25" s="59"/>
      <c r="PB25" s="59"/>
      <c r="PC25" s="59"/>
      <c r="PD25" s="59"/>
      <c r="PE25" s="59"/>
      <c r="PF25" s="59"/>
      <c r="PG25" s="59"/>
      <c r="PH25" s="59"/>
      <c r="PI25" s="59"/>
      <c r="PJ25" s="59"/>
      <c r="PK25" s="59"/>
      <c r="PL25" s="59"/>
      <c r="PM25" s="59"/>
      <c r="PN25" s="59"/>
      <c r="PO25" s="59"/>
      <c r="PP25" s="59"/>
      <c r="PQ25" s="59"/>
      <c r="PR25" s="59"/>
      <c r="PS25" s="59"/>
      <c r="PT25" s="59"/>
      <c r="PU25" s="59"/>
      <c r="PV25" s="59"/>
      <c r="PW25" s="59"/>
      <c r="PX25" s="59"/>
      <c r="PY25" s="59"/>
      <c r="PZ25" s="59"/>
      <c r="QA25" s="59"/>
      <c r="QB25" s="59"/>
      <c r="QC25" s="59"/>
      <c r="QD25" s="59"/>
      <c r="QE25" s="59"/>
      <c r="QF25" s="59"/>
      <c r="QG25" s="59"/>
      <c r="QH25" s="59"/>
      <c r="QI25" s="59"/>
      <c r="QJ25" s="59"/>
      <c r="QK25" s="59"/>
      <c r="QL25" s="59"/>
      <c r="QM25" s="59"/>
      <c r="QN25" s="59"/>
      <c r="QO25" s="59"/>
      <c r="QP25" s="59"/>
      <c r="QQ25" s="59"/>
      <c r="QR25" s="59"/>
      <c r="QS25" s="59"/>
      <c r="QT25" s="59"/>
      <c r="QU25" s="59"/>
      <c r="QV25" s="59"/>
      <c r="QW25" s="59"/>
      <c r="QX25" s="59"/>
      <c r="QY25" s="59"/>
      <c r="QZ25" s="59"/>
      <c r="RA25" s="59"/>
      <c r="RB25" s="59"/>
      <c r="RC25" s="59"/>
      <c r="RD25" s="59"/>
      <c r="RE25" s="59"/>
      <c r="RF25" s="59"/>
      <c r="RG25" s="59"/>
      <c r="RH25" s="59"/>
      <c r="RI25" s="59"/>
      <c r="RJ25" s="59"/>
      <c r="RK25" s="59"/>
      <c r="RL25" s="59"/>
      <c r="RM25" s="59"/>
      <c r="RN25" s="59"/>
      <c r="RO25" s="59"/>
      <c r="RP25" s="59"/>
      <c r="RQ25" s="59"/>
      <c r="RR25" s="59"/>
      <c r="RS25" s="59"/>
      <c r="RT25" s="59"/>
      <c r="RU25" s="59"/>
      <c r="RV25" s="59"/>
      <c r="RW25" s="59"/>
      <c r="RX25" s="59"/>
      <c r="RY25" s="59"/>
      <c r="RZ25" s="59"/>
      <c r="SA25" s="59"/>
      <c r="SB25" s="59"/>
      <c r="SC25" s="59"/>
      <c r="SD25" s="59"/>
      <c r="SE25" s="59"/>
      <c r="SF25" s="59"/>
      <c r="SG25" s="59"/>
      <c r="SH25" s="59"/>
      <c r="SI25" s="59"/>
      <c r="SJ25" s="59"/>
      <c r="SK25" s="59"/>
      <c r="SL25" s="59"/>
      <c r="SM25" s="59"/>
      <c r="SN25" s="59"/>
      <c r="SO25" s="59"/>
      <c r="SP25" s="59"/>
      <c r="SQ25" s="59"/>
      <c r="SR25" s="59"/>
      <c r="SS25" s="59"/>
      <c r="ST25" s="59"/>
      <c r="SU25" s="59"/>
      <c r="SV25" s="59"/>
      <c r="SW25" s="59"/>
      <c r="SX25" s="59"/>
      <c r="SY25" s="59"/>
      <c r="SZ25" s="59"/>
      <c r="TA25" s="59"/>
      <c r="TB25" s="59"/>
      <c r="TC25" s="59"/>
      <c r="TD25" s="59"/>
      <c r="TE25" s="59"/>
      <c r="TF25" s="59"/>
      <c r="TG25" s="59"/>
      <c r="TH25" s="59"/>
      <c r="TI25" s="59"/>
      <c r="TJ25" s="59"/>
      <c r="TK25" s="59"/>
      <c r="TL25" s="59"/>
      <c r="TM25" s="59"/>
      <c r="TN25" s="59"/>
      <c r="TO25" s="59"/>
      <c r="TP25" s="59"/>
      <c r="TQ25" s="59"/>
      <c r="TR25" s="59"/>
      <c r="TS25" s="59"/>
      <c r="TT25" s="59"/>
      <c r="TU25" s="59"/>
      <c r="TV25" s="59"/>
      <c r="TW25" s="59"/>
      <c r="TX25" s="59"/>
      <c r="TY25" s="59"/>
      <c r="TZ25" s="59"/>
      <c r="UA25" s="59"/>
      <c r="UB25" s="59"/>
      <c r="UC25" s="59"/>
      <c r="UD25" s="59"/>
      <c r="UE25" s="59"/>
      <c r="UF25" s="59"/>
      <c r="UG25" s="59"/>
      <c r="UH25" s="59"/>
      <c r="UI25" s="59"/>
      <c r="UJ25" s="59"/>
      <c r="UK25" s="59"/>
      <c r="UL25" s="59"/>
      <c r="UM25" s="59"/>
      <c r="UN25" s="59"/>
      <c r="UO25" s="59"/>
      <c r="UP25" s="59"/>
      <c r="UQ25" s="59"/>
      <c r="UR25" s="59"/>
      <c r="US25" s="59"/>
      <c r="UT25" s="59"/>
      <c r="UU25" s="59"/>
      <c r="UV25" s="59"/>
      <c r="UW25" s="59"/>
      <c r="UX25" s="59"/>
      <c r="UY25" s="59"/>
      <c r="UZ25" s="59"/>
      <c r="VA25" s="59"/>
      <c r="VB25" s="59"/>
      <c r="VC25" s="59"/>
      <c r="VD25" s="59"/>
      <c r="VE25" s="59"/>
      <c r="VF25" s="59"/>
      <c r="VG25" s="59"/>
      <c r="VH25" s="59"/>
      <c r="VI25" s="59"/>
      <c r="VJ25" s="59"/>
      <c r="VK25" s="59"/>
      <c r="VL25" s="59"/>
      <c r="VM25" s="59"/>
      <c r="VN25" s="59"/>
      <c r="VO25" s="59"/>
      <c r="VP25" s="59"/>
      <c r="VQ25" s="59"/>
      <c r="VR25" s="59"/>
      <c r="VS25" s="59"/>
      <c r="VT25" s="59"/>
      <c r="VU25" s="59"/>
      <c r="VV25" s="59"/>
      <c r="VW25" s="59"/>
      <c r="VX25" s="59"/>
      <c r="VY25" s="59"/>
      <c r="VZ25" s="59"/>
      <c r="WA25" s="59"/>
      <c r="WB25" s="59"/>
      <c r="WC25" s="59"/>
      <c r="WD25" s="59"/>
      <c r="WE25" s="59"/>
      <c r="WF25" s="59"/>
      <c r="WG25" s="59"/>
      <c r="WH25" s="59"/>
      <c r="WI25" s="59"/>
      <c r="WJ25" s="59"/>
      <c r="WK25" s="59"/>
      <c r="WL25" s="59"/>
      <c r="WM25" s="59"/>
      <c r="WN25" s="59"/>
      <c r="WO25" s="59"/>
      <c r="WP25" s="59"/>
      <c r="WQ25" s="59"/>
      <c r="WR25" s="59"/>
      <c r="WS25" s="59"/>
      <c r="WT25" s="59"/>
      <c r="WU25" s="59"/>
      <c r="WV25" s="59"/>
      <c r="WW25" s="59"/>
      <c r="WX25" s="59"/>
      <c r="WY25" s="59"/>
      <c r="WZ25" s="59"/>
      <c r="XA25" s="59"/>
      <c r="XB25" s="59"/>
      <c r="XC25" s="59"/>
      <c r="XD25" s="59"/>
      <c r="XE25" s="59"/>
      <c r="XF25" s="59"/>
      <c r="XG25" s="59"/>
      <c r="XH25" s="59"/>
      <c r="XI25" s="59"/>
      <c r="XJ25" s="59"/>
      <c r="XK25" s="59"/>
      <c r="XL25" s="59"/>
      <c r="XM25" s="59"/>
      <c r="XN25" s="59"/>
      <c r="XO25" s="59"/>
      <c r="XP25" s="59"/>
      <c r="XQ25" s="59"/>
      <c r="XR25" s="59"/>
      <c r="XS25" s="59"/>
      <c r="XT25" s="59"/>
      <c r="XU25" s="59"/>
      <c r="XV25" s="59"/>
      <c r="XW25" s="59"/>
      <c r="XX25" s="59"/>
      <c r="XY25" s="59"/>
      <c r="XZ25" s="59"/>
      <c r="YA25" s="59"/>
      <c r="YB25" s="59"/>
      <c r="YC25" s="59"/>
      <c r="YD25" s="59"/>
      <c r="YE25" s="59"/>
      <c r="YF25" s="59"/>
      <c r="YG25" s="59"/>
      <c r="YH25" s="59"/>
      <c r="YI25" s="59"/>
      <c r="YJ25" s="59"/>
      <c r="YK25" s="59"/>
      <c r="YL25" s="59"/>
      <c r="YM25" s="59"/>
      <c r="YN25" s="59"/>
      <c r="YO25" s="59"/>
      <c r="YP25" s="59"/>
      <c r="YQ25" s="59"/>
      <c r="YR25" s="59"/>
      <c r="YS25" s="59"/>
      <c r="YT25" s="59"/>
      <c r="YU25" s="59"/>
      <c r="YV25" s="59"/>
      <c r="YW25" s="59"/>
      <c r="YX25" s="59"/>
      <c r="YY25" s="59"/>
      <c r="YZ25" s="59"/>
      <c r="ZA25" s="59"/>
      <c r="ZB25" s="59"/>
      <c r="ZC25" s="59"/>
      <c r="ZD25" s="59"/>
      <c r="ZE25" s="59"/>
      <c r="ZF25" s="59"/>
      <c r="ZG25" s="59"/>
      <c r="ZH25" s="59"/>
      <c r="ZI25" s="59"/>
      <c r="ZJ25" s="59"/>
      <c r="ZK25" s="59"/>
      <c r="ZL25" s="59"/>
      <c r="ZM25" s="59"/>
      <c r="ZN25" s="59"/>
      <c r="ZO25" s="59"/>
      <c r="ZP25" s="59"/>
      <c r="ZQ25" s="59"/>
      <c r="ZR25" s="59"/>
      <c r="ZS25" s="59"/>
      <c r="ZT25" s="59"/>
      <c r="ZU25" s="59"/>
      <c r="ZV25" s="59"/>
      <c r="ZW25" s="59"/>
      <c r="ZX25" s="59"/>
      <c r="ZY25" s="59"/>
      <c r="ZZ25" s="59"/>
      <c r="AAA25" s="59"/>
      <c r="AAB25" s="59"/>
      <c r="AAC25" s="59"/>
      <c r="AAD25" s="59"/>
      <c r="AAE25" s="59"/>
      <c r="AAF25" s="59"/>
      <c r="AAG25" s="59"/>
      <c r="AAH25" s="59"/>
      <c r="AAI25" s="59"/>
      <c r="AAJ25" s="59"/>
      <c r="AAK25" s="59"/>
      <c r="AAL25" s="59"/>
      <c r="AAM25" s="59"/>
      <c r="AAN25" s="59"/>
      <c r="AAO25" s="59"/>
      <c r="AAP25" s="59"/>
      <c r="AAQ25" s="59"/>
      <c r="AAR25" s="59"/>
      <c r="AAS25" s="59"/>
      <c r="AAT25" s="59"/>
      <c r="AAU25" s="59"/>
      <c r="AAV25" s="59"/>
      <c r="AAW25" s="59"/>
      <c r="AAX25" s="59"/>
      <c r="AAY25" s="59"/>
      <c r="AAZ25" s="59"/>
      <c r="ABA25" s="59"/>
      <c r="ABB25" s="59"/>
      <c r="ABC25" s="59"/>
      <c r="ABD25" s="59"/>
      <c r="ABE25" s="59"/>
      <c r="ABF25" s="59"/>
      <c r="ABG25" s="59"/>
      <c r="ABH25" s="59"/>
      <c r="ABI25" s="59"/>
      <c r="ABJ25" s="59"/>
      <c r="ABK25" s="59"/>
      <c r="ABL25" s="59"/>
      <c r="ABM25" s="59"/>
      <c r="ABN25" s="59"/>
      <c r="ABO25" s="59"/>
      <c r="ABP25" s="59"/>
      <c r="ABQ25" s="59"/>
      <c r="ABR25" s="59"/>
      <c r="ABS25" s="59"/>
      <c r="ABT25" s="59"/>
      <c r="ABU25" s="59"/>
      <c r="ABV25" s="59"/>
      <c r="ABW25" s="59"/>
      <c r="ABX25" s="59"/>
      <c r="ABY25" s="59"/>
      <c r="ABZ25" s="59"/>
      <c r="ACA25" s="59"/>
      <c r="ACB25" s="59"/>
      <c r="ACC25" s="59"/>
      <c r="ACD25" s="59"/>
      <c r="ACE25" s="59"/>
      <c r="ACF25" s="59"/>
      <c r="ACG25" s="59"/>
      <c r="ACH25" s="59"/>
      <c r="ACI25" s="59"/>
      <c r="ACJ25" s="59"/>
      <c r="ACK25" s="59"/>
      <c r="ACL25" s="59"/>
      <c r="ACM25" s="59"/>
      <c r="ACN25" s="59"/>
      <c r="ACO25" s="59"/>
      <c r="ACP25" s="59"/>
      <c r="ACQ25" s="59"/>
      <c r="ACR25" s="59"/>
      <c r="ACS25" s="59"/>
      <c r="ACT25" s="59"/>
      <c r="ACU25" s="59"/>
      <c r="ACV25" s="59"/>
      <c r="ACW25" s="59"/>
      <c r="ACX25" s="59"/>
      <c r="ACY25" s="59"/>
      <c r="ACZ25" s="59"/>
      <c r="ADA25" s="59"/>
      <c r="ADB25" s="59"/>
      <c r="ADC25" s="59"/>
      <c r="ADD25" s="59"/>
      <c r="ADE25" s="59"/>
      <c r="ADF25" s="59"/>
      <c r="ADG25" s="59"/>
      <c r="ADH25" s="59"/>
      <c r="ADI25" s="59"/>
      <c r="ADJ25" s="59"/>
      <c r="ADK25" s="59"/>
      <c r="ADL25" s="59"/>
      <c r="ADM25" s="59"/>
      <c r="ADN25" s="59"/>
      <c r="ADO25" s="59"/>
      <c r="ADP25" s="59"/>
      <c r="ADQ25" s="59"/>
      <c r="ADR25" s="59"/>
      <c r="ADS25" s="59"/>
      <c r="ADT25" s="59"/>
      <c r="ADU25" s="59"/>
      <c r="ADV25" s="59"/>
      <c r="ADW25" s="59"/>
      <c r="ADX25" s="59"/>
      <c r="ADY25" s="59"/>
      <c r="ADZ25" s="59"/>
      <c r="AEA25" s="59"/>
      <c r="AEB25" s="59"/>
      <c r="AEC25" s="59"/>
      <c r="AED25" s="59"/>
      <c r="AEE25" s="59"/>
      <c r="AEF25" s="59"/>
      <c r="AEG25" s="59"/>
      <c r="AEH25" s="59"/>
      <c r="AEI25" s="59"/>
      <c r="AEJ25" s="59"/>
      <c r="AEK25" s="59"/>
      <c r="AEL25" s="59"/>
      <c r="AEM25" s="59"/>
      <c r="AEN25" s="59"/>
      <c r="AEO25" s="59"/>
      <c r="AEP25" s="59"/>
      <c r="AEQ25" s="59"/>
      <c r="AER25" s="59"/>
      <c r="AES25" s="59"/>
      <c r="AET25" s="59"/>
      <c r="AEU25" s="59"/>
      <c r="AEV25" s="59"/>
      <c r="AEW25" s="59"/>
      <c r="AEX25" s="59"/>
      <c r="AEY25" s="59"/>
      <c r="AEZ25" s="59"/>
      <c r="AFA25" s="59"/>
      <c r="AFB25" s="59"/>
      <c r="AFC25" s="59"/>
      <c r="AFD25" s="59"/>
      <c r="AFE25" s="59"/>
      <c r="AFF25" s="59"/>
      <c r="AFG25" s="59"/>
      <c r="AFH25" s="59"/>
      <c r="AFI25" s="59"/>
      <c r="AFJ25" s="59"/>
      <c r="AFK25" s="59"/>
      <c r="AFL25" s="59"/>
      <c r="AFM25" s="59"/>
      <c r="AFN25" s="59"/>
      <c r="AFO25" s="59"/>
      <c r="AFP25" s="59"/>
      <c r="AFQ25" s="59"/>
      <c r="AFR25" s="59"/>
      <c r="AFS25" s="59"/>
      <c r="AFT25" s="59"/>
      <c r="AFU25" s="59"/>
      <c r="AFV25" s="59"/>
      <c r="AFW25" s="59"/>
      <c r="AFX25" s="59"/>
      <c r="AFY25" s="59"/>
      <c r="AFZ25" s="59"/>
      <c r="AGA25" s="59"/>
      <c r="AGB25" s="59"/>
      <c r="AGC25" s="59"/>
      <c r="AGD25" s="59"/>
      <c r="AGE25" s="59"/>
      <c r="AGF25" s="59"/>
      <c r="AGG25" s="59"/>
      <c r="AGH25" s="59"/>
      <c r="AGI25" s="59"/>
      <c r="AGJ25" s="59"/>
      <c r="AGK25" s="59"/>
      <c r="AGL25" s="59"/>
      <c r="AGM25" s="59"/>
      <c r="AGN25" s="59"/>
      <c r="AGO25" s="59"/>
      <c r="AGP25" s="59"/>
      <c r="AGQ25" s="59"/>
      <c r="AGR25" s="59"/>
      <c r="AGS25" s="59"/>
      <c r="AGT25" s="59"/>
      <c r="AGU25" s="59"/>
      <c r="AGV25" s="59"/>
      <c r="AGW25" s="59"/>
      <c r="AGX25" s="59"/>
      <c r="AGY25" s="59"/>
      <c r="AGZ25" s="59"/>
      <c r="AHA25" s="59"/>
      <c r="AHB25" s="59"/>
      <c r="AHC25" s="59"/>
      <c r="AHD25" s="59"/>
      <c r="AHE25" s="59"/>
      <c r="AHF25" s="59"/>
      <c r="AHG25" s="59"/>
      <c r="AHH25" s="59"/>
      <c r="AHI25" s="59"/>
      <c r="AHJ25" s="59"/>
      <c r="AHK25" s="59"/>
      <c r="AHL25" s="59"/>
      <c r="AHM25" s="59"/>
      <c r="AHN25" s="59"/>
      <c r="AHO25" s="59"/>
      <c r="AHP25" s="59"/>
      <c r="AHQ25" s="59"/>
      <c r="AHR25" s="59"/>
      <c r="AHS25" s="59"/>
      <c r="AHT25" s="59"/>
      <c r="AHU25" s="59"/>
      <c r="AHV25" s="59"/>
      <c r="AHW25" s="59"/>
      <c r="AHX25" s="59"/>
      <c r="AHY25" s="59"/>
      <c r="AHZ25" s="59"/>
      <c r="AIA25" s="59"/>
      <c r="AIB25" s="59"/>
      <c r="AIC25" s="59"/>
      <c r="AID25" s="59"/>
      <c r="AIE25" s="59"/>
      <c r="AIF25" s="59"/>
      <c r="AIG25" s="59"/>
      <c r="AIH25" s="59"/>
      <c r="AII25" s="59"/>
      <c r="AIJ25" s="59"/>
      <c r="AIK25" s="59"/>
      <c r="AIL25" s="59"/>
      <c r="AIM25" s="59"/>
      <c r="AIN25" s="59"/>
      <c r="AIO25" s="59"/>
      <c r="AIP25" s="59"/>
      <c r="AIQ25" s="59"/>
      <c r="AIR25" s="59"/>
      <c r="AIS25" s="59"/>
      <c r="AIT25" s="59"/>
      <c r="AIU25" s="59"/>
      <c r="AIV25" s="59"/>
      <c r="AIW25" s="59"/>
      <c r="AIX25" s="59"/>
      <c r="AIY25" s="59"/>
      <c r="AIZ25" s="59"/>
      <c r="AJA25" s="59"/>
      <c r="AJB25" s="59"/>
      <c r="AJC25" s="59"/>
      <c r="AJD25" s="59"/>
      <c r="AJE25" s="59"/>
      <c r="AJF25" s="59"/>
      <c r="AJG25" s="59"/>
      <c r="AJH25" s="59"/>
      <c r="AJI25" s="59"/>
      <c r="AJJ25" s="59"/>
      <c r="AJK25" s="59"/>
      <c r="AJL25" s="59"/>
      <c r="AJM25" s="59"/>
      <c r="AJN25" s="59"/>
      <c r="AJO25" s="59"/>
      <c r="AJP25" s="59"/>
      <c r="AJQ25" s="59"/>
      <c r="AJR25" s="59"/>
      <c r="AJS25" s="59"/>
      <c r="AJT25" s="59"/>
      <c r="AJU25" s="59"/>
      <c r="AJV25" s="59"/>
      <c r="AJW25" s="59"/>
      <c r="AJX25" s="59"/>
      <c r="AJY25" s="59"/>
      <c r="AJZ25" s="59"/>
      <c r="AKA25" s="59"/>
      <c r="AKB25" s="59"/>
      <c r="AKC25" s="59"/>
      <c r="AKD25" s="59"/>
      <c r="AKE25" s="59"/>
      <c r="AKF25" s="59"/>
      <c r="AKG25" s="59"/>
      <c r="AKH25" s="59"/>
      <c r="AKI25" s="59"/>
      <c r="AKJ25" s="59"/>
      <c r="AKK25" s="59"/>
      <c r="AKL25" s="59"/>
      <c r="AKM25" s="59"/>
      <c r="AKN25" s="59"/>
      <c r="AKO25" s="59"/>
      <c r="AKP25" s="59"/>
      <c r="AKQ25" s="59"/>
      <c r="AKR25" s="59"/>
      <c r="AKS25" s="59"/>
      <c r="AKT25" s="59"/>
      <c r="AKU25" s="59"/>
      <c r="AKV25" s="59"/>
      <c r="AKW25" s="59"/>
      <c r="AKX25" s="59"/>
      <c r="AKY25" s="59"/>
      <c r="AKZ25" s="59"/>
      <c r="ALA25" s="59"/>
      <c r="ALB25" s="59"/>
      <c r="ALC25" s="59"/>
      <c r="ALD25" s="59"/>
      <c r="ALE25" s="59"/>
      <c r="ALF25" s="59"/>
      <c r="ALG25" s="59"/>
      <c r="ALH25" s="59"/>
      <c r="ALI25" s="59"/>
      <c r="ALJ25" s="59"/>
      <c r="ALK25" s="59"/>
      <c r="ALL25" s="59"/>
      <c r="ALM25" s="59"/>
      <c r="ALN25" s="59"/>
      <c r="ALO25" s="59"/>
      <c r="ALP25" s="59"/>
      <c r="ALQ25" s="59"/>
      <c r="ALR25" s="59"/>
      <c r="ALS25" s="59"/>
      <c r="ALT25" s="59"/>
      <c r="ALU25" s="59"/>
      <c r="ALV25" s="59"/>
      <c r="ALW25" s="59"/>
      <c r="ALX25" s="59"/>
      <c r="ALY25" s="59"/>
      <c r="ALZ25" s="59"/>
      <c r="AMA25" s="59"/>
      <c r="AMB25" s="59"/>
      <c r="AMC25" s="59"/>
      <c r="AMD25" s="59"/>
      <c r="AME25" s="59"/>
      <c r="AMF25" s="59"/>
      <c r="AMG25" s="59"/>
      <c r="AMH25" s="59"/>
      <c r="AMI25" s="59"/>
      <c r="AMJ25" s="59"/>
      <c r="AMK25" s="59"/>
      <c r="AML25" s="59"/>
      <c r="AMM25" s="59"/>
      <c r="AMN25" s="59"/>
      <c r="AMO25" s="59"/>
      <c r="AMP25" s="59"/>
      <c r="AMQ25" s="59"/>
      <c r="AMR25" s="59"/>
      <c r="AMS25" s="59"/>
      <c r="AMT25" s="59"/>
      <c r="AMU25" s="59"/>
      <c r="AMV25" s="59"/>
      <c r="AMW25" s="59"/>
      <c r="AMX25" s="59"/>
      <c r="AMY25" s="59"/>
      <c r="AMZ25" s="59"/>
      <c r="ANA25" s="59"/>
      <c r="ANB25" s="59"/>
      <c r="ANC25" s="59"/>
      <c r="AND25" s="59"/>
      <c r="ANE25" s="59"/>
      <c r="ANF25" s="59"/>
    </row>
    <row r="26" spans="1:1046" s="54" customFormat="1" x14ac:dyDescent="0.2">
      <c r="A26" s="15"/>
      <c r="B26" s="15"/>
      <c r="C26" s="15"/>
      <c r="D26" s="15"/>
      <c r="E26" s="15"/>
      <c r="F26" s="15"/>
      <c r="G26" s="15"/>
      <c r="H26" s="15"/>
      <c r="I26" s="65"/>
      <c r="J26" s="65"/>
      <c r="K26" s="65"/>
      <c r="L26" s="15"/>
      <c r="M26" s="52"/>
      <c r="N26" s="38">
        <f>N27+N28</f>
        <v>27433600</v>
      </c>
      <c r="O26" s="38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3"/>
      <c r="AA26" s="52"/>
      <c r="AB26" s="42">
        <f>AB27+AB28</f>
        <v>27314300</v>
      </c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2"/>
      <c r="AP26" s="42">
        <f>AP27+AP28</f>
        <v>1596700</v>
      </c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>
        <f>BB25-BB24*1000</f>
        <v>0</v>
      </c>
      <c r="BC26" s="53">
        <f>BC25-BC24*1000</f>
        <v>0</v>
      </c>
      <c r="BD26" s="53">
        <f>BD25-BD24*1000</f>
        <v>0</v>
      </c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3"/>
      <c r="PP26" s="53"/>
      <c r="PQ26" s="53"/>
      <c r="PR26" s="53"/>
      <c r="PS26" s="53"/>
      <c r="PT26" s="53"/>
      <c r="PU26" s="53"/>
      <c r="PV26" s="53"/>
      <c r="PW26" s="53"/>
      <c r="PX26" s="53"/>
      <c r="PY26" s="53"/>
      <c r="PZ26" s="53"/>
      <c r="QA26" s="53"/>
      <c r="QB26" s="53"/>
      <c r="QC26" s="53"/>
      <c r="QD26" s="53"/>
      <c r="QE26" s="53"/>
      <c r="QF26" s="53"/>
      <c r="QG26" s="53"/>
      <c r="QH26" s="53"/>
      <c r="QI26" s="53"/>
      <c r="QJ26" s="53"/>
      <c r="QK26" s="53"/>
      <c r="QL26" s="53"/>
      <c r="QM26" s="53"/>
      <c r="QN26" s="53"/>
      <c r="QO26" s="53"/>
      <c r="QP26" s="53"/>
      <c r="QQ26" s="53"/>
      <c r="QR26" s="53"/>
      <c r="QS26" s="53"/>
      <c r="QT26" s="53"/>
      <c r="QU26" s="53"/>
      <c r="QV26" s="53"/>
      <c r="QW26" s="53"/>
      <c r="QX26" s="53"/>
      <c r="QY26" s="53"/>
      <c r="QZ26" s="53"/>
      <c r="RA26" s="53"/>
      <c r="RB26" s="53"/>
      <c r="RC26" s="53"/>
      <c r="RD26" s="53"/>
      <c r="RE26" s="53"/>
      <c r="RF26" s="53"/>
      <c r="RG26" s="53"/>
      <c r="RH26" s="53"/>
      <c r="RI26" s="53"/>
      <c r="RJ26" s="53"/>
      <c r="RK26" s="53"/>
      <c r="RL26" s="53"/>
      <c r="RM26" s="53"/>
      <c r="RN26" s="53"/>
      <c r="RO26" s="53"/>
      <c r="RP26" s="53"/>
      <c r="RQ26" s="53"/>
      <c r="RR26" s="53"/>
      <c r="RS26" s="53"/>
      <c r="RT26" s="53"/>
      <c r="RU26" s="53"/>
      <c r="RV26" s="53"/>
      <c r="RW26" s="53"/>
      <c r="RX26" s="53"/>
      <c r="RY26" s="53"/>
      <c r="RZ26" s="53"/>
      <c r="SA26" s="53"/>
      <c r="SB26" s="53"/>
      <c r="SC26" s="53"/>
      <c r="SD26" s="53"/>
      <c r="SE26" s="53"/>
      <c r="SF26" s="53"/>
      <c r="SG26" s="53"/>
      <c r="SH26" s="53"/>
      <c r="SI26" s="53"/>
      <c r="SJ26" s="53"/>
      <c r="SK26" s="53"/>
      <c r="SL26" s="53"/>
      <c r="SM26" s="53"/>
      <c r="SN26" s="53"/>
      <c r="SO26" s="53"/>
      <c r="SP26" s="53"/>
      <c r="SQ26" s="53"/>
      <c r="SR26" s="53"/>
      <c r="SS26" s="53"/>
      <c r="ST26" s="53"/>
      <c r="SU26" s="53"/>
      <c r="SV26" s="53"/>
      <c r="SW26" s="53"/>
      <c r="SX26" s="53"/>
      <c r="SY26" s="53"/>
      <c r="SZ26" s="53"/>
      <c r="TA26" s="53"/>
      <c r="TB26" s="53"/>
      <c r="TC26" s="53"/>
      <c r="TD26" s="53"/>
      <c r="TE26" s="53"/>
      <c r="TF26" s="53"/>
      <c r="TG26" s="53"/>
      <c r="TH26" s="53"/>
      <c r="TI26" s="53"/>
      <c r="TJ26" s="53"/>
      <c r="TK26" s="53"/>
      <c r="TL26" s="53"/>
      <c r="TM26" s="53"/>
      <c r="TN26" s="53"/>
      <c r="TO26" s="53"/>
      <c r="TP26" s="53"/>
      <c r="TQ26" s="53"/>
      <c r="TR26" s="53"/>
      <c r="TS26" s="53"/>
      <c r="TT26" s="53"/>
      <c r="TU26" s="53"/>
      <c r="TV26" s="53"/>
      <c r="TW26" s="53"/>
      <c r="TX26" s="53"/>
      <c r="TY26" s="53"/>
      <c r="TZ26" s="53"/>
      <c r="UA26" s="53"/>
      <c r="UB26" s="53"/>
      <c r="UC26" s="53"/>
      <c r="UD26" s="53"/>
      <c r="UE26" s="53"/>
      <c r="UF26" s="53"/>
      <c r="UG26" s="53"/>
      <c r="UH26" s="53"/>
      <c r="UI26" s="53"/>
      <c r="UJ26" s="53"/>
      <c r="UK26" s="53"/>
      <c r="UL26" s="53"/>
      <c r="UM26" s="53"/>
      <c r="UN26" s="53"/>
      <c r="UO26" s="53"/>
      <c r="UP26" s="53"/>
      <c r="UQ26" s="53"/>
      <c r="UR26" s="53"/>
      <c r="US26" s="53"/>
      <c r="UT26" s="53"/>
      <c r="UU26" s="53"/>
      <c r="UV26" s="53"/>
      <c r="UW26" s="53"/>
      <c r="UX26" s="53"/>
      <c r="UY26" s="53"/>
      <c r="UZ26" s="53"/>
      <c r="VA26" s="53"/>
      <c r="VB26" s="53"/>
      <c r="VC26" s="53"/>
      <c r="VD26" s="53"/>
      <c r="VE26" s="53"/>
      <c r="VF26" s="53"/>
      <c r="VG26" s="53"/>
      <c r="VH26" s="53"/>
      <c r="VI26" s="53"/>
      <c r="VJ26" s="53"/>
      <c r="VK26" s="53"/>
      <c r="VL26" s="53"/>
      <c r="VM26" s="53"/>
      <c r="VN26" s="53"/>
      <c r="VO26" s="53"/>
      <c r="VP26" s="53"/>
      <c r="VQ26" s="53"/>
      <c r="VR26" s="53"/>
      <c r="VS26" s="53"/>
      <c r="VT26" s="53"/>
      <c r="VU26" s="53"/>
      <c r="VV26" s="53"/>
      <c r="VW26" s="53"/>
      <c r="VX26" s="53"/>
      <c r="VY26" s="53"/>
      <c r="VZ26" s="53"/>
      <c r="WA26" s="53"/>
      <c r="WB26" s="53"/>
      <c r="WC26" s="53"/>
      <c r="WD26" s="53"/>
      <c r="WE26" s="53"/>
      <c r="WF26" s="53"/>
      <c r="WG26" s="53"/>
      <c r="WH26" s="53"/>
      <c r="WI26" s="53"/>
      <c r="WJ26" s="53"/>
      <c r="WK26" s="53"/>
      <c r="WL26" s="53"/>
      <c r="WM26" s="53"/>
      <c r="WN26" s="53"/>
      <c r="WO26" s="53"/>
      <c r="WP26" s="53"/>
      <c r="WQ26" s="53"/>
      <c r="WR26" s="53"/>
      <c r="WS26" s="53"/>
      <c r="WT26" s="53"/>
      <c r="WU26" s="53"/>
      <c r="WV26" s="53"/>
      <c r="WW26" s="53"/>
      <c r="WX26" s="53"/>
      <c r="WY26" s="53"/>
      <c r="WZ26" s="53"/>
      <c r="XA26" s="53"/>
      <c r="XB26" s="53"/>
      <c r="XC26" s="53"/>
      <c r="XD26" s="53"/>
      <c r="XE26" s="53"/>
      <c r="XF26" s="53"/>
      <c r="XG26" s="53"/>
      <c r="XH26" s="53"/>
      <c r="XI26" s="53"/>
      <c r="XJ26" s="53"/>
      <c r="XK26" s="53"/>
      <c r="XL26" s="53"/>
      <c r="XM26" s="53"/>
      <c r="XN26" s="53"/>
      <c r="XO26" s="53"/>
      <c r="XP26" s="53"/>
      <c r="XQ26" s="53"/>
      <c r="XR26" s="53"/>
      <c r="XS26" s="53"/>
      <c r="XT26" s="53"/>
      <c r="XU26" s="53"/>
      <c r="XV26" s="53"/>
      <c r="XW26" s="53"/>
      <c r="XX26" s="53"/>
      <c r="XY26" s="53"/>
      <c r="XZ26" s="53"/>
      <c r="YA26" s="53"/>
      <c r="YB26" s="53"/>
      <c r="YC26" s="53"/>
      <c r="YD26" s="53"/>
      <c r="YE26" s="53"/>
      <c r="YF26" s="53"/>
      <c r="YG26" s="53"/>
      <c r="YH26" s="53"/>
      <c r="YI26" s="53"/>
      <c r="YJ26" s="53"/>
      <c r="YK26" s="53"/>
      <c r="YL26" s="53"/>
      <c r="YM26" s="53"/>
      <c r="YN26" s="53"/>
      <c r="YO26" s="53"/>
      <c r="YP26" s="53"/>
      <c r="YQ26" s="53"/>
      <c r="YR26" s="53"/>
      <c r="YS26" s="53"/>
      <c r="YT26" s="53"/>
      <c r="YU26" s="53"/>
      <c r="YV26" s="53"/>
      <c r="YW26" s="53"/>
      <c r="YX26" s="53"/>
      <c r="YY26" s="53"/>
      <c r="YZ26" s="53"/>
      <c r="ZA26" s="53"/>
      <c r="ZB26" s="53"/>
      <c r="ZC26" s="53"/>
      <c r="ZD26" s="53"/>
      <c r="ZE26" s="53"/>
      <c r="ZF26" s="53"/>
      <c r="ZG26" s="53"/>
      <c r="ZH26" s="53"/>
      <c r="ZI26" s="53"/>
      <c r="ZJ26" s="53"/>
      <c r="ZK26" s="53"/>
      <c r="ZL26" s="53"/>
      <c r="ZM26" s="53"/>
      <c r="ZN26" s="53"/>
      <c r="ZO26" s="53"/>
      <c r="ZP26" s="53"/>
      <c r="ZQ26" s="53"/>
      <c r="ZR26" s="53"/>
      <c r="ZS26" s="53"/>
      <c r="ZT26" s="53"/>
      <c r="ZU26" s="53"/>
      <c r="ZV26" s="53"/>
      <c r="ZW26" s="53"/>
      <c r="ZX26" s="53"/>
      <c r="ZY26" s="53"/>
      <c r="ZZ26" s="53"/>
      <c r="AAA26" s="53"/>
      <c r="AAB26" s="53"/>
      <c r="AAC26" s="53"/>
      <c r="AAD26" s="53"/>
      <c r="AAE26" s="53"/>
      <c r="AAF26" s="53"/>
      <c r="AAG26" s="53"/>
      <c r="AAH26" s="53"/>
      <c r="AAI26" s="53"/>
      <c r="AAJ26" s="53"/>
      <c r="AAK26" s="53"/>
      <c r="AAL26" s="53"/>
      <c r="AAM26" s="53"/>
      <c r="AAN26" s="53"/>
      <c r="AAO26" s="53"/>
      <c r="AAP26" s="53"/>
      <c r="AAQ26" s="53"/>
      <c r="AAR26" s="53"/>
      <c r="AAS26" s="53"/>
      <c r="AAT26" s="53"/>
      <c r="AAU26" s="53"/>
      <c r="AAV26" s="53"/>
      <c r="AAW26" s="53"/>
      <c r="AAX26" s="53"/>
      <c r="AAY26" s="53"/>
      <c r="AAZ26" s="53"/>
      <c r="ABA26" s="53"/>
      <c r="ABB26" s="53"/>
      <c r="ABC26" s="53"/>
      <c r="ABD26" s="53"/>
      <c r="ABE26" s="53"/>
      <c r="ABF26" s="53"/>
      <c r="ABG26" s="53"/>
      <c r="ABH26" s="53"/>
      <c r="ABI26" s="53"/>
      <c r="ABJ26" s="53"/>
      <c r="ABK26" s="53"/>
      <c r="ABL26" s="53"/>
      <c r="ABM26" s="53"/>
      <c r="ABN26" s="53"/>
      <c r="ABO26" s="53"/>
      <c r="ABP26" s="53"/>
      <c r="ABQ26" s="53"/>
      <c r="ABR26" s="53"/>
      <c r="ABS26" s="53"/>
      <c r="ABT26" s="53"/>
      <c r="ABU26" s="53"/>
      <c r="ABV26" s="53"/>
      <c r="ABW26" s="53"/>
      <c r="ABX26" s="53"/>
      <c r="ABY26" s="53"/>
      <c r="ABZ26" s="53"/>
      <c r="ACA26" s="53"/>
      <c r="ACB26" s="53"/>
      <c r="ACC26" s="53"/>
      <c r="ACD26" s="53"/>
      <c r="ACE26" s="53"/>
      <c r="ACF26" s="53"/>
      <c r="ACG26" s="53"/>
      <c r="ACH26" s="53"/>
      <c r="ACI26" s="53"/>
      <c r="ACJ26" s="53"/>
      <c r="ACK26" s="53"/>
      <c r="ACL26" s="53"/>
      <c r="ACM26" s="53"/>
      <c r="ACN26" s="53"/>
      <c r="ACO26" s="53"/>
      <c r="ACP26" s="53"/>
      <c r="ACQ26" s="53"/>
      <c r="ACR26" s="53"/>
      <c r="ACS26" s="53"/>
      <c r="ACT26" s="53"/>
      <c r="ACU26" s="53"/>
      <c r="ACV26" s="53"/>
      <c r="ACW26" s="53"/>
      <c r="ACX26" s="53"/>
      <c r="ACY26" s="53"/>
      <c r="ACZ26" s="53"/>
      <c r="ADA26" s="53"/>
      <c r="ADB26" s="53"/>
      <c r="ADC26" s="53"/>
      <c r="ADD26" s="53"/>
      <c r="ADE26" s="53"/>
      <c r="ADF26" s="53"/>
      <c r="ADG26" s="53"/>
      <c r="ADH26" s="53"/>
      <c r="ADI26" s="53"/>
      <c r="ADJ26" s="53"/>
      <c r="ADK26" s="53"/>
      <c r="ADL26" s="53"/>
      <c r="ADM26" s="53"/>
      <c r="ADN26" s="53"/>
      <c r="ADO26" s="53"/>
      <c r="ADP26" s="53"/>
      <c r="ADQ26" s="53"/>
      <c r="ADR26" s="53"/>
      <c r="ADS26" s="53"/>
      <c r="ADT26" s="53"/>
      <c r="ADU26" s="53"/>
      <c r="ADV26" s="53"/>
      <c r="ADW26" s="53"/>
      <c r="ADX26" s="53"/>
      <c r="ADY26" s="53"/>
      <c r="ADZ26" s="53"/>
      <c r="AEA26" s="53"/>
      <c r="AEB26" s="53"/>
      <c r="AEC26" s="53"/>
      <c r="AED26" s="53"/>
      <c r="AEE26" s="53"/>
      <c r="AEF26" s="53"/>
      <c r="AEG26" s="53"/>
      <c r="AEH26" s="53"/>
      <c r="AEI26" s="53"/>
      <c r="AEJ26" s="53"/>
      <c r="AEK26" s="53"/>
      <c r="AEL26" s="53"/>
      <c r="AEM26" s="53"/>
      <c r="AEN26" s="53"/>
      <c r="AEO26" s="53"/>
      <c r="AEP26" s="53"/>
      <c r="AEQ26" s="53"/>
      <c r="AER26" s="53"/>
      <c r="AES26" s="53"/>
      <c r="AET26" s="53"/>
      <c r="AEU26" s="53"/>
      <c r="AEV26" s="53"/>
      <c r="AEW26" s="53"/>
      <c r="AEX26" s="53"/>
      <c r="AEY26" s="53"/>
      <c r="AEZ26" s="53"/>
      <c r="AFA26" s="53"/>
      <c r="AFB26" s="53"/>
      <c r="AFC26" s="53"/>
      <c r="AFD26" s="53"/>
      <c r="AFE26" s="53"/>
      <c r="AFF26" s="53"/>
      <c r="AFG26" s="53"/>
      <c r="AFH26" s="53"/>
      <c r="AFI26" s="53"/>
      <c r="AFJ26" s="53"/>
      <c r="AFK26" s="53"/>
      <c r="AFL26" s="53"/>
      <c r="AFM26" s="53"/>
      <c r="AFN26" s="53"/>
      <c r="AFO26" s="53"/>
      <c r="AFP26" s="53"/>
      <c r="AFQ26" s="53"/>
      <c r="AFR26" s="53"/>
      <c r="AFS26" s="53"/>
      <c r="AFT26" s="53"/>
      <c r="AFU26" s="53"/>
      <c r="AFV26" s="53"/>
      <c r="AFW26" s="53"/>
      <c r="AFX26" s="53"/>
      <c r="AFY26" s="53"/>
      <c r="AFZ26" s="53"/>
      <c r="AGA26" s="53"/>
      <c r="AGB26" s="53"/>
      <c r="AGC26" s="53"/>
      <c r="AGD26" s="53"/>
      <c r="AGE26" s="53"/>
      <c r="AGF26" s="53"/>
      <c r="AGG26" s="53"/>
      <c r="AGH26" s="53"/>
      <c r="AGI26" s="53"/>
      <c r="AGJ26" s="53"/>
      <c r="AGK26" s="53"/>
      <c r="AGL26" s="53"/>
      <c r="AGM26" s="53"/>
      <c r="AGN26" s="53"/>
      <c r="AGO26" s="53"/>
      <c r="AGP26" s="53"/>
      <c r="AGQ26" s="53"/>
      <c r="AGR26" s="53"/>
      <c r="AGS26" s="53"/>
      <c r="AGT26" s="53"/>
      <c r="AGU26" s="53"/>
      <c r="AGV26" s="53"/>
      <c r="AGW26" s="53"/>
      <c r="AGX26" s="53"/>
      <c r="AGY26" s="53"/>
      <c r="AGZ26" s="53"/>
      <c r="AHA26" s="53"/>
      <c r="AHB26" s="53"/>
      <c r="AHC26" s="53"/>
      <c r="AHD26" s="53"/>
      <c r="AHE26" s="53"/>
      <c r="AHF26" s="53"/>
      <c r="AHG26" s="53"/>
      <c r="AHH26" s="53"/>
      <c r="AHI26" s="53"/>
      <c r="AHJ26" s="53"/>
      <c r="AHK26" s="53"/>
      <c r="AHL26" s="53"/>
      <c r="AHM26" s="53"/>
      <c r="AHN26" s="53"/>
      <c r="AHO26" s="53"/>
      <c r="AHP26" s="53"/>
      <c r="AHQ26" s="53"/>
      <c r="AHR26" s="53"/>
      <c r="AHS26" s="53"/>
      <c r="AHT26" s="53"/>
      <c r="AHU26" s="53"/>
      <c r="AHV26" s="53"/>
      <c r="AHW26" s="53"/>
      <c r="AHX26" s="53"/>
      <c r="AHY26" s="53"/>
      <c r="AHZ26" s="53"/>
      <c r="AIA26" s="53"/>
      <c r="AIB26" s="53"/>
      <c r="AIC26" s="53"/>
      <c r="AID26" s="53"/>
      <c r="AIE26" s="53"/>
      <c r="AIF26" s="53"/>
      <c r="AIG26" s="53"/>
      <c r="AIH26" s="53"/>
      <c r="AII26" s="53"/>
      <c r="AIJ26" s="53"/>
      <c r="AIK26" s="53"/>
      <c r="AIL26" s="53"/>
      <c r="AIM26" s="53"/>
      <c r="AIN26" s="53"/>
      <c r="AIO26" s="53"/>
      <c r="AIP26" s="53"/>
      <c r="AIQ26" s="53"/>
      <c r="AIR26" s="53"/>
      <c r="AIS26" s="53"/>
      <c r="AIT26" s="53"/>
      <c r="AIU26" s="53"/>
      <c r="AIV26" s="53"/>
      <c r="AIW26" s="53"/>
      <c r="AIX26" s="53"/>
      <c r="AIY26" s="53"/>
      <c r="AIZ26" s="53"/>
      <c r="AJA26" s="53"/>
      <c r="AJB26" s="53"/>
      <c r="AJC26" s="53"/>
      <c r="AJD26" s="53"/>
      <c r="AJE26" s="53"/>
      <c r="AJF26" s="53"/>
      <c r="AJG26" s="53"/>
      <c r="AJH26" s="53"/>
      <c r="AJI26" s="53"/>
      <c r="AJJ26" s="53"/>
      <c r="AJK26" s="53"/>
      <c r="AJL26" s="53"/>
      <c r="AJM26" s="53"/>
      <c r="AJN26" s="53"/>
      <c r="AJO26" s="53"/>
      <c r="AJP26" s="53"/>
      <c r="AJQ26" s="53"/>
      <c r="AJR26" s="53"/>
      <c r="AJS26" s="53"/>
      <c r="AJT26" s="53"/>
      <c r="AJU26" s="53"/>
      <c r="AJV26" s="53"/>
      <c r="AJW26" s="53"/>
      <c r="AJX26" s="53"/>
      <c r="AJY26" s="53"/>
      <c r="AJZ26" s="53"/>
      <c r="AKA26" s="53"/>
      <c r="AKB26" s="53"/>
      <c r="AKC26" s="53"/>
      <c r="AKD26" s="53"/>
      <c r="AKE26" s="53"/>
      <c r="AKF26" s="53"/>
      <c r="AKG26" s="53"/>
      <c r="AKH26" s="53"/>
      <c r="AKI26" s="53"/>
      <c r="AKJ26" s="53"/>
      <c r="AKK26" s="53"/>
      <c r="AKL26" s="53"/>
      <c r="AKM26" s="53"/>
      <c r="AKN26" s="53"/>
      <c r="AKO26" s="53"/>
      <c r="AKP26" s="53"/>
      <c r="AKQ26" s="53"/>
      <c r="AKR26" s="53"/>
      <c r="AKS26" s="53"/>
      <c r="AKT26" s="53"/>
      <c r="AKU26" s="53"/>
      <c r="AKV26" s="53"/>
      <c r="AKW26" s="53"/>
      <c r="AKX26" s="53"/>
      <c r="AKY26" s="53"/>
      <c r="AKZ26" s="53"/>
      <c r="ALA26" s="53"/>
      <c r="ALB26" s="53"/>
      <c r="ALC26" s="53"/>
      <c r="ALD26" s="53"/>
      <c r="ALE26" s="53"/>
      <c r="ALF26" s="53"/>
      <c r="ALG26" s="53"/>
      <c r="ALH26" s="53"/>
      <c r="ALI26" s="53"/>
      <c r="ALJ26" s="53"/>
      <c r="ALK26" s="53"/>
      <c r="ALL26" s="53"/>
      <c r="ALM26" s="53"/>
      <c r="ALN26" s="53"/>
      <c r="ALO26" s="53"/>
      <c r="ALP26" s="53"/>
      <c r="ALQ26" s="53"/>
      <c r="ALR26" s="53"/>
      <c r="ALS26" s="53"/>
      <c r="ALT26" s="53"/>
      <c r="ALU26" s="53"/>
      <c r="ALV26" s="53"/>
      <c r="ALW26" s="53"/>
      <c r="ALX26" s="53"/>
      <c r="ALY26" s="53"/>
      <c r="ALZ26" s="53"/>
      <c r="AMA26" s="53"/>
      <c r="AMB26" s="53"/>
      <c r="AMC26" s="53"/>
      <c r="AMD26" s="53"/>
      <c r="AME26" s="53"/>
      <c r="AMF26" s="53"/>
      <c r="AMG26" s="53"/>
      <c r="AMH26" s="53"/>
      <c r="AMI26" s="53"/>
      <c r="AMJ26" s="53"/>
      <c r="AMK26" s="53"/>
      <c r="AML26" s="53"/>
      <c r="AMM26" s="53"/>
      <c r="AMN26" s="53"/>
      <c r="AMO26" s="53"/>
      <c r="AMP26" s="53"/>
      <c r="AMQ26" s="53"/>
      <c r="AMR26" s="53"/>
      <c r="AMS26" s="53"/>
      <c r="AMT26" s="53"/>
      <c r="AMU26" s="53"/>
      <c r="AMV26" s="53"/>
      <c r="AMW26" s="53"/>
      <c r="AMX26" s="53"/>
      <c r="AMY26" s="53"/>
      <c r="AMZ26" s="53"/>
      <c r="ANA26" s="53"/>
      <c r="ANB26" s="53"/>
      <c r="ANC26" s="53"/>
      <c r="AND26" s="53"/>
      <c r="ANE26" s="53"/>
      <c r="ANF26" s="53"/>
    </row>
    <row r="27" spans="1:1046" s="54" customFormat="1" x14ac:dyDescent="0.2">
      <c r="A27" s="15"/>
      <c r="B27" s="15"/>
      <c r="C27" s="15"/>
      <c r="D27" s="15"/>
      <c r="E27" s="15"/>
      <c r="F27" s="15"/>
      <c r="G27" s="15"/>
      <c r="H27" s="15"/>
      <c r="I27" s="65"/>
      <c r="J27" s="65"/>
      <c r="K27" s="65"/>
      <c r="L27" s="15"/>
      <c r="M27" s="38">
        <f>N27+N28</f>
        <v>27433600</v>
      </c>
      <c r="N27" s="51">
        <f>26223800</f>
        <v>26223800</v>
      </c>
      <c r="O27" s="51" t="s">
        <v>31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53"/>
      <c r="AA27" s="53">
        <f>AB27+AB28</f>
        <v>27314300</v>
      </c>
      <c r="AB27" s="42">
        <f>26223800</f>
        <v>26223800</v>
      </c>
      <c r="AC27" s="53" t="s">
        <v>31</v>
      </c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>
        <f>AP27+AP28</f>
        <v>1596700</v>
      </c>
      <c r="AP27" s="42">
        <v>526900</v>
      </c>
      <c r="AQ27" s="53" t="s">
        <v>31</v>
      </c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3"/>
      <c r="PP27" s="53"/>
      <c r="PQ27" s="53"/>
      <c r="PR27" s="53"/>
      <c r="PS27" s="53"/>
      <c r="PT27" s="53"/>
      <c r="PU27" s="53"/>
      <c r="PV27" s="53"/>
      <c r="PW27" s="53"/>
      <c r="PX27" s="53"/>
      <c r="PY27" s="53"/>
      <c r="PZ27" s="53"/>
      <c r="QA27" s="53"/>
      <c r="QB27" s="53"/>
      <c r="QC27" s="53"/>
      <c r="QD27" s="53"/>
      <c r="QE27" s="53"/>
      <c r="QF27" s="53"/>
      <c r="QG27" s="53"/>
      <c r="QH27" s="53"/>
      <c r="QI27" s="53"/>
      <c r="QJ27" s="53"/>
      <c r="QK27" s="53"/>
      <c r="QL27" s="53"/>
      <c r="QM27" s="53"/>
      <c r="QN27" s="53"/>
      <c r="QO27" s="53"/>
      <c r="QP27" s="53"/>
      <c r="QQ27" s="53"/>
      <c r="QR27" s="53"/>
      <c r="QS27" s="53"/>
      <c r="QT27" s="53"/>
      <c r="QU27" s="53"/>
      <c r="QV27" s="53"/>
      <c r="QW27" s="53"/>
      <c r="QX27" s="53"/>
      <c r="QY27" s="53"/>
      <c r="QZ27" s="53"/>
      <c r="RA27" s="53"/>
      <c r="RB27" s="53"/>
      <c r="RC27" s="53"/>
      <c r="RD27" s="53"/>
      <c r="RE27" s="53"/>
      <c r="RF27" s="53"/>
      <c r="RG27" s="53"/>
      <c r="RH27" s="53"/>
      <c r="RI27" s="53"/>
      <c r="RJ27" s="53"/>
      <c r="RK27" s="53"/>
      <c r="RL27" s="53"/>
      <c r="RM27" s="53"/>
      <c r="RN27" s="53"/>
      <c r="RO27" s="53"/>
      <c r="RP27" s="53"/>
      <c r="RQ27" s="53"/>
      <c r="RR27" s="53"/>
      <c r="RS27" s="53"/>
      <c r="RT27" s="53"/>
      <c r="RU27" s="53"/>
      <c r="RV27" s="53"/>
      <c r="RW27" s="53"/>
      <c r="RX27" s="53"/>
      <c r="RY27" s="53"/>
      <c r="RZ27" s="53"/>
      <c r="SA27" s="53"/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53"/>
      <c r="TX27" s="53"/>
      <c r="TY27" s="53"/>
      <c r="TZ27" s="53"/>
      <c r="UA27" s="53"/>
      <c r="UB27" s="53"/>
      <c r="UC27" s="53"/>
      <c r="UD27" s="53"/>
      <c r="UE27" s="53"/>
      <c r="UF27" s="53"/>
      <c r="UG27" s="53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  <c r="AEQ27" s="53"/>
      <c r="AER27" s="53"/>
      <c r="AES27" s="53"/>
      <c r="AET27" s="53"/>
      <c r="AEU27" s="53"/>
      <c r="AEV27" s="53"/>
      <c r="AEW27" s="53"/>
      <c r="AEX27" s="53"/>
      <c r="AEY27" s="53"/>
      <c r="AEZ27" s="53"/>
      <c r="AFA27" s="53"/>
      <c r="AFB27" s="53"/>
      <c r="AFC27" s="53"/>
      <c r="AFD27" s="53"/>
      <c r="AFE27" s="53"/>
      <c r="AFF27" s="53"/>
      <c r="AFG27" s="53"/>
      <c r="AFH27" s="53"/>
      <c r="AFI27" s="53"/>
      <c r="AFJ27" s="53"/>
      <c r="AFK27" s="53"/>
      <c r="AFL27" s="53"/>
      <c r="AFM27" s="53"/>
      <c r="AFN27" s="53"/>
      <c r="AFO27" s="53"/>
      <c r="AFP27" s="53"/>
      <c r="AFQ27" s="53"/>
      <c r="AFR27" s="53"/>
      <c r="AFS27" s="53"/>
      <c r="AFT27" s="53"/>
      <c r="AFU27" s="53"/>
      <c r="AFV27" s="53"/>
      <c r="AFW27" s="53"/>
      <c r="AFX27" s="53"/>
      <c r="AFY27" s="53"/>
      <c r="AFZ27" s="53"/>
      <c r="AGA27" s="53"/>
      <c r="AGB27" s="53"/>
      <c r="AGC27" s="53"/>
      <c r="AGD27" s="53"/>
      <c r="AGE27" s="53"/>
      <c r="AGF27" s="53"/>
      <c r="AGG27" s="53"/>
      <c r="AGH27" s="53"/>
      <c r="AGI27" s="53"/>
      <c r="AGJ27" s="53"/>
      <c r="AGK27" s="53"/>
      <c r="AGL27" s="53"/>
      <c r="AGM27" s="53"/>
      <c r="AGN27" s="53"/>
      <c r="AGO27" s="53"/>
      <c r="AGP27" s="53"/>
      <c r="AGQ27" s="53"/>
      <c r="AGR27" s="53"/>
      <c r="AGS27" s="53"/>
      <c r="AGT27" s="53"/>
      <c r="AGU27" s="53"/>
      <c r="AGV27" s="53"/>
      <c r="AGW27" s="53"/>
      <c r="AGX27" s="53"/>
      <c r="AGY27" s="53"/>
      <c r="AGZ27" s="53"/>
      <c r="AHA27" s="53"/>
      <c r="AHB27" s="53"/>
      <c r="AHC27" s="53"/>
      <c r="AHD27" s="53"/>
      <c r="AHE27" s="53"/>
      <c r="AHF27" s="53"/>
      <c r="AHG27" s="53"/>
      <c r="AHH27" s="53"/>
      <c r="AHI27" s="53"/>
      <c r="AHJ27" s="53"/>
      <c r="AHK27" s="53"/>
      <c r="AHL27" s="53"/>
      <c r="AHM27" s="53"/>
      <c r="AHN27" s="53"/>
      <c r="AHO27" s="53"/>
      <c r="AHP27" s="53"/>
      <c r="AHQ27" s="53"/>
      <c r="AHR27" s="53"/>
      <c r="AHS27" s="53"/>
      <c r="AHT27" s="53"/>
      <c r="AHU27" s="53"/>
      <c r="AHV27" s="53"/>
      <c r="AHW27" s="53"/>
      <c r="AHX27" s="53"/>
      <c r="AHY27" s="53"/>
      <c r="AHZ27" s="53"/>
      <c r="AIA27" s="53"/>
      <c r="AIB27" s="53"/>
      <c r="AIC27" s="53"/>
      <c r="AID27" s="53"/>
      <c r="AIE27" s="53"/>
      <c r="AIF27" s="53"/>
      <c r="AIG27" s="53"/>
      <c r="AIH27" s="53"/>
      <c r="AII27" s="53"/>
      <c r="AIJ27" s="53"/>
      <c r="AIK27" s="53"/>
      <c r="AIL27" s="53"/>
      <c r="AIM27" s="53"/>
      <c r="AIN27" s="53"/>
      <c r="AIO27" s="53"/>
      <c r="AIP27" s="53"/>
      <c r="AIQ27" s="53"/>
      <c r="AIR27" s="53"/>
      <c r="AIS27" s="53"/>
      <c r="AIT27" s="53"/>
      <c r="AIU27" s="53"/>
      <c r="AIV27" s="53"/>
      <c r="AIW27" s="53"/>
      <c r="AIX27" s="53"/>
      <c r="AIY27" s="53"/>
      <c r="AIZ27" s="53"/>
      <c r="AJA27" s="53"/>
      <c r="AJB27" s="53"/>
      <c r="AJC27" s="53"/>
      <c r="AJD27" s="53"/>
      <c r="AJE27" s="53"/>
      <c r="AJF27" s="53"/>
      <c r="AJG27" s="53"/>
      <c r="AJH27" s="53"/>
      <c r="AJI27" s="53"/>
      <c r="AJJ27" s="53"/>
      <c r="AJK27" s="53"/>
      <c r="AJL27" s="53"/>
      <c r="AJM27" s="53"/>
      <c r="AJN27" s="53"/>
      <c r="AJO27" s="53"/>
      <c r="AJP27" s="53"/>
      <c r="AJQ27" s="53"/>
      <c r="AJR27" s="53"/>
      <c r="AJS27" s="53"/>
      <c r="AJT27" s="53"/>
      <c r="AJU27" s="53"/>
      <c r="AJV27" s="53"/>
      <c r="AJW27" s="53"/>
      <c r="AJX27" s="53"/>
      <c r="AJY27" s="53"/>
      <c r="AJZ27" s="53"/>
      <c r="AKA27" s="53"/>
      <c r="AKB27" s="53"/>
      <c r="AKC27" s="53"/>
      <c r="AKD27" s="53"/>
      <c r="AKE27" s="53"/>
      <c r="AKF27" s="53"/>
      <c r="AKG27" s="53"/>
      <c r="AKH27" s="53"/>
      <c r="AKI27" s="53"/>
      <c r="AKJ27" s="53"/>
      <c r="AKK27" s="53"/>
      <c r="AKL27" s="53"/>
      <c r="AKM27" s="53"/>
      <c r="AKN27" s="53"/>
      <c r="AKO27" s="53"/>
      <c r="AKP27" s="53"/>
      <c r="AKQ27" s="53"/>
      <c r="AKR27" s="53"/>
      <c r="AKS27" s="53"/>
      <c r="AKT27" s="53"/>
      <c r="AKU27" s="53"/>
      <c r="AKV27" s="53"/>
      <c r="AKW27" s="53"/>
      <c r="AKX27" s="53"/>
      <c r="AKY27" s="53"/>
      <c r="AKZ27" s="53"/>
      <c r="ALA27" s="53"/>
      <c r="ALB27" s="53"/>
      <c r="ALC27" s="53"/>
      <c r="ALD27" s="53"/>
      <c r="ALE27" s="53"/>
      <c r="ALF27" s="53"/>
      <c r="ALG27" s="53"/>
      <c r="ALH27" s="53"/>
      <c r="ALI27" s="53"/>
      <c r="ALJ27" s="53"/>
      <c r="ALK27" s="53"/>
      <c r="ALL27" s="53"/>
      <c r="ALM27" s="53"/>
      <c r="ALN27" s="53"/>
      <c r="ALO27" s="53"/>
      <c r="ALP27" s="53"/>
      <c r="ALQ27" s="53"/>
      <c r="ALR27" s="53"/>
      <c r="ALS27" s="53"/>
      <c r="ALT27" s="53"/>
      <c r="ALU27" s="53"/>
      <c r="ALV27" s="53"/>
      <c r="ALW27" s="53"/>
      <c r="ALX27" s="53"/>
      <c r="ALY27" s="53"/>
      <c r="ALZ27" s="53"/>
      <c r="AMA27" s="53"/>
      <c r="AMB27" s="53"/>
      <c r="AMC27" s="53"/>
      <c r="AMD27" s="53"/>
      <c r="AME27" s="53"/>
      <c r="AMF27" s="53"/>
      <c r="AMG27" s="53"/>
      <c r="AMH27" s="53"/>
      <c r="AMI27" s="53"/>
      <c r="AMJ27" s="53"/>
      <c r="AMK27" s="53"/>
      <c r="AML27" s="53"/>
      <c r="AMM27" s="53"/>
      <c r="AMN27" s="53"/>
      <c r="AMO27" s="53"/>
      <c r="AMP27" s="53"/>
      <c r="AMQ27" s="53"/>
      <c r="AMR27" s="53"/>
      <c r="AMS27" s="53"/>
      <c r="AMT27" s="53"/>
      <c r="AMU27" s="53"/>
      <c r="AMV27" s="53"/>
      <c r="AMW27" s="53"/>
      <c r="AMX27" s="53"/>
      <c r="AMY27" s="53"/>
      <c r="AMZ27" s="53"/>
      <c r="ANA27" s="53"/>
      <c r="ANB27" s="53"/>
      <c r="ANC27" s="53"/>
      <c r="AND27" s="53"/>
      <c r="ANE27" s="53"/>
      <c r="ANF27" s="53"/>
    </row>
    <row r="28" spans="1:1046" s="54" customFormat="1" x14ac:dyDescent="0.2">
      <c r="A28" s="15"/>
      <c r="B28" s="15"/>
      <c r="C28" s="15"/>
      <c r="D28" s="15"/>
      <c r="E28" s="15"/>
      <c r="F28" s="15"/>
      <c r="G28" s="15"/>
      <c r="H28" s="15"/>
      <c r="I28" s="65"/>
      <c r="J28" s="65"/>
      <c r="K28" s="65"/>
      <c r="L28" s="15"/>
      <c r="M28" s="41"/>
      <c r="N28" s="42">
        <v>1209800</v>
      </c>
      <c r="O28" s="42" t="s">
        <v>32</v>
      </c>
      <c r="P28" s="43"/>
      <c r="Q28" s="43"/>
      <c r="R28" s="15"/>
      <c r="S28" s="15"/>
      <c r="T28" s="15"/>
      <c r="U28" s="15"/>
      <c r="V28" s="15"/>
      <c r="W28" s="15"/>
      <c r="X28" s="15"/>
      <c r="Y28" s="15"/>
      <c r="Z28" s="53"/>
      <c r="AA28" s="53"/>
      <c r="AB28" s="42">
        <v>1090500</v>
      </c>
      <c r="AC28" s="53" t="s">
        <v>32</v>
      </c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42">
        <v>1069800</v>
      </c>
      <c r="AQ28" s="53" t="s">
        <v>32</v>
      </c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3"/>
      <c r="PP28" s="53"/>
      <c r="PQ28" s="53"/>
      <c r="PR28" s="53"/>
      <c r="PS28" s="53"/>
      <c r="PT28" s="53"/>
      <c r="PU28" s="53"/>
      <c r="PV28" s="53"/>
      <c r="PW28" s="53"/>
      <c r="PX28" s="53"/>
      <c r="PY28" s="53"/>
      <c r="PZ28" s="53"/>
      <c r="QA28" s="53"/>
      <c r="QB28" s="53"/>
      <c r="QC28" s="53"/>
      <c r="QD28" s="53"/>
      <c r="QE28" s="53"/>
      <c r="QF28" s="53"/>
      <c r="QG28" s="53"/>
      <c r="QH28" s="53"/>
      <c r="QI28" s="53"/>
      <c r="QJ28" s="53"/>
      <c r="QK28" s="53"/>
      <c r="QL28" s="53"/>
      <c r="QM28" s="53"/>
      <c r="QN28" s="53"/>
      <c r="QO28" s="53"/>
      <c r="QP28" s="53"/>
      <c r="QQ28" s="53"/>
      <c r="QR28" s="53"/>
      <c r="QS28" s="53"/>
      <c r="QT28" s="53"/>
      <c r="QU28" s="53"/>
      <c r="QV28" s="53"/>
      <c r="QW28" s="53"/>
      <c r="QX28" s="53"/>
      <c r="QY28" s="53"/>
      <c r="QZ28" s="53"/>
      <c r="RA28" s="53"/>
      <c r="RB28" s="53"/>
      <c r="RC28" s="53"/>
      <c r="RD28" s="53"/>
      <c r="RE28" s="53"/>
      <c r="RF28" s="53"/>
      <c r="RG28" s="53"/>
      <c r="RH28" s="53"/>
      <c r="RI28" s="53"/>
      <c r="RJ28" s="53"/>
      <c r="RK28" s="53"/>
      <c r="RL28" s="53"/>
      <c r="RM28" s="53"/>
      <c r="RN28" s="53"/>
      <c r="RO28" s="53"/>
      <c r="RP28" s="53"/>
      <c r="RQ28" s="53"/>
      <c r="RR28" s="53"/>
      <c r="RS28" s="53"/>
      <c r="RT28" s="53"/>
      <c r="RU28" s="53"/>
      <c r="RV28" s="53"/>
      <c r="RW28" s="53"/>
      <c r="RX28" s="53"/>
      <c r="RY28" s="53"/>
      <c r="RZ28" s="53"/>
      <c r="SA28" s="53"/>
      <c r="SB28" s="53"/>
      <c r="SC28" s="53"/>
      <c r="SD28" s="53"/>
      <c r="SE28" s="53"/>
      <c r="SF28" s="53"/>
      <c r="SG28" s="53"/>
      <c r="SH28" s="53"/>
      <c r="SI28" s="53"/>
      <c r="SJ28" s="53"/>
      <c r="SK28" s="53"/>
      <c r="SL28" s="53"/>
      <c r="SM28" s="53"/>
      <c r="SN28" s="53"/>
      <c r="SO28" s="53"/>
      <c r="SP28" s="53"/>
      <c r="SQ28" s="53"/>
      <c r="SR28" s="53"/>
      <c r="SS28" s="53"/>
      <c r="ST28" s="53"/>
      <c r="SU28" s="53"/>
      <c r="SV28" s="53"/>
      <c r="SW28" s="53"/>
      <c r="SX28" s="53"/>
      <c r="SY28" s="53"/>
      <c r="SZ28" s="53"/>
      <c r="TA28" s="53"/>
      <c r="TB28" s="53"/>
      <c r="TC28" s="53"/>
      <c r="TD28" s="53"/>
      <c r="TE28" s="53"/>
      <c r="TF28" s="53"/>
      <c r="TG28" s="53"/>
      <c r="TH28" s="53"/>
      <c r="TI28" s="53"/>
      <c r="TJ28" s="53"/>
      <c r="TK28" s="53"/>
      <c r="TL28" s="53"/>
      <c r="TM28" s="53"/>
      <c r="TN28" s="53"/>
      <c r="TO28" s="53"/>
      <c r="TP28" s="53"/>
      <c r="TQ28" s="53"/>
      <c r="TR28" s="53"/>
      <c r="TS28" s="53"/>
      <c r="TT28" s="53"/>
      <c r="TU28" s="53"/>
      <c r="TV28" s="53"/>
      <c r="TW28" s="53"/>
      <c r="TX28" s="53"/>
      <c r="TY28" s="53"/>
      <c r="TZ28" s="53"/>
      <c r="UA28" s="53"/>
      <c r="UB28" s="53"/>
      <c r="UC28" s="53"/>
      <c r="UD28" s="53"/>
      <c r="UE28" s="53"/>
      <c r="UF28" s="53"/>
      <c r="UG28" s="53"/>
      <c r="UH28" s="53"/>
      <c r="UI28" s="53"/>
      <c r="UJ28" s="53"/>
      <c r="UK28" s="53"/>
      <c r="UL28" s="53"/>
      <c r="UM28" s="53"/>
      <c r="UN28" s="53"/>
      <c r="UO28" s="53"/>
      <c r="UP28" s="53"/>
      <c r="UQ28" s="53"/>
      <c r="UR28" s="53"/>
      <c r="US28" s="53"/>
      <c r="UT28" s="53"/>
      <c r="UU28" s="53"/>
      <c r="UV28" s="53"/>
      <c r="UW28" s="53"/>
      <c r="UX28" s="53"/>
      <c r="UY28" s="53"/>
      <c r="UZ28" s="53"/>
      <c r="VA28" s="53"/>
      <c r="VB28" s="53"/>
      <c r="VC28" s="53"/>
      <c r="VD28" s="53"/>
      <c r="VE28" s="53"/>
      <c r="VF28" s="53"/>
      <c r="VG28" s="53"/>
      <c r="VH28" s="53"/>
      <c r="VI28" s="53"/>
      <c r="VJ28" s="53"/>
      <c r="VK28" s="53"/>
      <c r="VL28" s="53"/>
      <c r="VM28" s="53"/>
      <c r="VN28" s="53"/>
      <c r="VO28" s="53"/>
      <c r="VP28" s="53"/>
      <c r="VQ28" s="53"/>
      <c r="VR28" s="53"/>
      <c r="VS28" s="53"/>
      <c r="VT28" s="53"/>
      <c r="VU28" s="53"/>
      <c r="VV28" s="53"/>
      <c r="VW28" s="53"/>
      <c r="VX28" s="53"/>
      <c r="VY28" s="53"/>
      <c r="VZ28" s="53"/>
      <c r="WA28" s="53"/>
      <c r="WB28" s="53"/>
      <c r="WC28" s="53"/>
      <c r="WD28" s="53"/>
      <c r="WE28" s="53"/>
      <c r="WF28" s="53"/>
      <c r="WG28" s="53"/>
      <c r="WH28" s="53"/>
      <c r="WI28" s="53"/>
      <c r="WJ28" s="53"/>
      <c r="WK28" s="53"/>
      <c r="WL28" s="53"/>
      <c r="WM28" s="53"/>
      <c r="WN28" s="53"/>
      <c r="WO28" s="53"/>
      <c r="WP28" s="53"/>
      <c r="WQ28" s="53"/>
      <c r="WR28" s="53"/>
      <c r="WS28" s="53"/>
      <c r="WT28" s="53"/>
      <c r="WU28" s="53"/>
      <c r="WV28" s="53"/>
      <c r="WW28" s="53"/>
      <c r="WX28" s="53"/>
      <c r="WY28" s="53"/>
      <c r="WZ28" s="53"/>
      <c r="XA28" s="53"/>
      <c r="XB28" s="53"/>
      <c r="XC28" s="53"/>
      <c r="XD28" s="53"/>
      <c r="XE28" s="53"/>
      <c r="XF28" s="53"/>
      <c r="XG28" s="53"/>
      <c r="XH28" s="53"/>
      <c r="XI28" s="53"/>
      <c r="XJ28" s="53"/>
      <c r="XK28" s="53"/>
      <c r="XL28" s="53"/>
      <c r="XM28" s="53"/>
      <c r="XN28" s="53"/>
      <c r="XO28" s="53"/>
      <c r="XP28" s="53"/>
      <c r="XQ28" s="53"/>
      <c r="XR28" s="53"/>
      <c r="XS28" s="53"/>
      <c r="XT28" s="53"/>
      <c r="XU28" s="53"/>
      <c r="XV28" s="53"/>
      <c r="XW28" s="53"/>
      <c r="XX28" s="53"/>
      <c r="XY28" s="53"/>
      <c r="XZ28" s="53"/>
      <c r="YA28" s="53"/>
      <c r="YB28" s="53"/>
      <c r="YC28" s="53"/>
      <c r="YD28" s="53"/>
      <c r="YE28" s="53"/>
      <c r="YF28" s="53"/>
      <c r="YG28" s="53"/>
      <c r="YH28" s="53"/>
      <c r="YI28" s="53"/>
      <c r="YJ28" s="53"/>
      <c r="YK28" s="53"/>
      <c r="YL28" s="53"/>
      <c r="YM28" s="53"/>
      <c r="YN28" s="53"/>
      <c r="YO28" s="53"/>
      <c r="YP28" s="53"/>
      <c r="YQ28" s="53"/>
      <c r="YR28" s="53"/>
      <c r="YS28" s="53"/>
      <c r="YT28" s="53"/>
      <c r="YU28" s="53"/>
      <c r="YV28" s="53"/>
      <c r="YW28" s="53"/>
      <c r="YX28" s="53"/>
      <c r="YY28" s="53"/>
      <c r="YZ28" s="53"/>
      <c r="ZA28" s="53"/>
      <c r="ZB28" s="53"/>
      <c r="ZC28" s="53"/>
      <c r="ZD28" s="53"/>
      <c r="ZE28" s="53"/>
      <c r="ZF28" s="53"/>
      <c r="ZG28" s="53"/>
      <c r="ZH28" s="53"/>
      <c r="ZI28" s="53"/>
      <c r="ZJ28" s="53"/>
      <c r="ZK28" s="53"/>
      <c r="ZL28" s="53"/>
      <c r="ZM28" s="53"/>
      <c r="ZN28" s="53"/>
      <c r="ZO28" s="53"/>
      <c r="ZP28" s="53"/>
      <c r="ZQ28" s="53"/>
      <c r="ZR28" s="53"/>
      <c r="ZS28" s="53"/>
      <c r="ZT28" s="53"/>
      <c r="ZU28" s="53"/>
      <c r="ZV28" s="53"/>
      <c r="ZW28" s="53"/>
      <c r="ZX28" s="53"/>
      <c r="ZY28" s="53"/>
      <c r="ZZ28" s="53"/>
      <c r="AAA28" s="53"/>
      <c r="AAB28" s="53"/>
      <c r="AAC28" s="53"/>
      <c r="AAD28" s="53"/>
      <c r="AAE28" s="53"/>
      <c r="AAF28" s="53"/>
      <c r="AAG28" s="53"/>
      <c r="AAH28" s="53"/>
      <c r="AAI28" s="53"/>
      <c r="AAJ28" s="53"/>
      <c r="AAK28" s="53"/>
      <c r="AAL28" s="53"/>
      <c r="AAM28" s="53"/>
      <c r="AAN28" s="53"/>
      <c r="AAO28" s="53"/>
      <c r="AAP28" s="53"/>
      <c r="AAQ28" s="53"/>
      <c r="AAR28" s="53"/>
      <c r="AAS28" s="53"/>
      <c r="AAT28" s="53"/>
      <c r="AAU28" s="53"/>
      <c r="AAV28" s="53"/>
      <c r="AAW28" s="53"/>
      <c r="AAX28" s="53"/>
      <c r="AAY28" s="53"/>
      <c r="AAZ28" s="53"/>
      <c r="ABA28" s="53"/>
      <c r="ABB28" s="53"/>
      <c r="ABC28" s="53"/>
      <c r="ABD28" s="53"/>
      <c r="ABE28" s="53"/>
      <c r="ABF28" s="53"/>
      <c r="ABG28" s="53"/>
      <c r="ABH28" s="53"/>
      <c r="ABI28" s="53"/>
      <c r="ABJ28" s="53"/>
      <c r="ABK28" s="53"/>
      <c r="ABL28" s="53"/>
      <c r="ABM28" s="53"/>
      <c r="ABN28" s="53"/>
      <c r="ABO28" s="53"/>
      <c r="ABP28" s="53"/>
      <c r="ABQ28" s="53"/>
      <c r="ABR28" s="53"/>
      <c r="ABS28" s="53"/>
      <c r="ABT28" s="53"/>
      <c r="ABU28" s="53"/>
      <c r="ABV28" s="53"/>
      <c r="ABW28" s="53"/>
      <c r="ABX28" s="53"/>
      <c r="ABY28" s="53"/>
      <c r="ABZ28" s="53"/>
      <c r="ACA28" s="53"/>
      <c r="ACB28" s="53"/>
      <c r="ACC28" s="53"/>
      <c r="ACD28" s="53"/>
      <c r="ACE28" s="53"/>
      <c r="ACF28" s="53"/>
      <c r="ACG28" s="53"/>
      <c r="ACH28" s="53"/>
      <c r="ACI28" s="53"/>
      <c r="ACJ28" s="53"/>
      <c r="ACK28" s="53"/>
      <c r="ACL28" s="53"/>
      <c r="ACM28" s="53"/>
      <c r="ACN28" s="53"/>
      <c r="ACO28" s="53"/>
      <c r="ACP28" s="53"/>
      <c r="ACQ28" s="53"/>
      <c r="ACR28" s="53"/>
      <c r="ACS28" s="53"/>
      <c r="ACT28" s="53"/>
      <c r="ACU28" s="53"/>
      <c r="ACV28" s="53"/>
      <c r="ACW28" s="53"/>
      <c r="ACX28" s="53"/>
      <c r="ACY28" s="53"/>
      <c r="ACZ28" s="53"/>
      <c r="ADA28" s="53"/>
      <c r="ADB28" s="53"/>
      <c r="ADC28" s="53"/>
      <c r="ADD28" s="53"/>
      <c r="ADE28" s="53"/>
      <c r="ADF28" s="53"/>
      <c r="ADG28" s="53"/>
      <c r="ADH28" s="53"/>
      <c r="ADI28" s="53"/>
      <c r="ADJ28" s="53"/>
      <c r="ADK28" s="53"/>
      <c r="ADL28" s="53"/>
      <c r="ADM28" s="53"/>
      <c r="ADN28" s="53"/>
      <c r="ADO28" s="53"/>
      <c r="ADP28" s="53"/>
      <c r="ADQ28" s="53"/>
      <c r="ADR28" s="53"/>
      <c r="ADS28" s="53"/>
      <c r="ADT28" s="53"/>
      <c r="ADU28" s="53"/>
      <c r="ADV28" s="53"/>
      <c r="ADW28" s="53"/>
      <c r="ADX28" s="53"/>
      <c r="ADY28" s="53"/>
      <c r="ADZ28" s="53"/>
      <c r="AEA28" s="53"/>
      <c r="AEB28" s="53"/>
      <c r="AEC28" s="53"/>
      <c r="AED28" s="53"/>
      <c r="AEE28" s="53"/>
      <c r="AEF28" s="53"/>
      <c r="AEG28" s="53"/>
      <c r="AEH28" s="53"/>
      <c r="AEI28" s="53"/>
      <c r="AEJ28" s="53"/>
      <c r="AEK28" s="53"/>
      <c r="AEL28" s="53"/>
      <c r="AEM28" s="53"/>
      <c r="AEN28" s="53"/>
      <c r="AEO28" s="53"/>
      <c r="AEP28" s="53"/>
      <c r="AEQ28" s="53"/>
      <c r="AER28" s="53"/>
      <c r="AES28" s="53"/>
      <c r="AET28" s="53"/>
      <c r="AEU28" s="53"/>
      <c r="AEV28" s="53"/>
      <c r="AEW28" s="53"/>
      <c r="AEX28" s="53"/>
      <c r="AEY28" s="53"/>
      <c r="AEZ28" s="53"/>
      <c r="AFA28" s="53"/>
      <c r="AFB28" s="53"/>
      <c r="AFC28" s="53"/>
      <c r="AFD28" s="53"/>
      <c r="AFE28" s="53"/>
      <c r="AFF28" s="53"/>
      <c r="AFG28" s="53"/>
      <c r="AFH28" s="53"/>
      <c r="AFI28" s="53"/>
      <c r="AFJ28" s="53"/>
      <c r="AFK28" s="53"/>
      <c r="AFL28" s="53"/>
      <c r="AFM28" s="53"/>
      <c r="AFN28" s="53"/>
      <c r="AFO28" s="53"/>
      <c r="AFP28" s="53"/>
      <c r="AFQ28" s="53"/>
      <c r="AFR28" s="53"/>
      <c r="AFS28" s="53"/>
      <c r="AFT28" s="53"/>
      <c r="AFU28" s="53"/>
      <c r="AFV28" s="53"/>
      <c r="AFW28" s="53"/>
      <c r="AFX28" s="53"/>
      <c r="AFY28" s="53"/>
      <c r="AFZ28" s="53"/>
      <c r="AGA28" s="53"/>
      <c r="AGB28" s="53"/>
      <c r="AGC28" s="53"/>
      <c r="AGD28" s="53"/>
      <c r="AGE28" s="53"/>
      <c r="AGF28" s="53"/>
      <c r="AGG28" s="53"/>
      <c r="AGH28" s="53"/>
      <c r="AGI28" s="53"/>
      <c r="AGJ28" s="53"/>
      <c r="AGK28" s="53"/>
      <c r="AGL28" s="53"/>
      <c r="AGM28" s="53"/>
      <c r="AGN28" s="53"/>
      <c r="AGO28" s="53"/>
      <c r="AGP28" s="53"/>
      <c r="AGQ28" s="53"/>
      <c r="AGR28" s="53"/>
      <c r="AGS28" s="53"/>
      <c r="AGT28" s="53"/>
      <c r="AGU28" s="53"/>
      <c r="AGV28" s="53"/>
      <c r="AGW28" s="53"/>
      <c r="AGX28" s="53"/>
      <c r="AGY28" s="53"/>
      <c r="AGZ28" s="53"/>
      <c r="AHA28" s="53"/>
      <c r="AHB28" s="53"/>
      <c r="AHC28" s="53"/>
      <c r="AHD28" s="53"/>
      <c r="AHE28" s="53"/>
      <c r="AHF28" s="53"/>
      <c r="AHG28" s="53"/>
      <c r="AHH28" s="53"/>
      <c r="AHI28" s="53"/>
      <c r="AHJ28" s="53"/>
      <c r="AHK28" s="53"/>
      <c r="AHL28" s="53"/>
      <c r="AHM28" s="53"/>
      <c r="AHN28" s="53"/>
      <c r="AHO28" s="53"/>
      <c r="AHP28" s="53"/>
      <c r="AHQ28" s="53"/>
      <c r="AHR28" s="53"/>
      <c r="AHS28" s="53"/>
      <c r="AHT28" s="53"/>
      <c r="AHU28" s="53"/>
      <c r="AHV28" s="53"/>
      <c r="AHW28" s="53"/>
      <c r="AHX28" s="53"/>
      <c r="AHY28" s="53"/>
      <c r="AHZ28" s="53"/>
      <c r="AIA28" s="53"/>
      <c r="AIB28" s="53"/>
      <c r="AIC28" s="53"/>
      <c r="AID28" s="53"/>
      <c r="AIE28" s="53"/>
      <c r="AIF28" s="53"/>
      <c r="AIG28" s="53"/>
      <c r="AIH28" s="53"/>
      <c r="AII28" s="53"/>
      <c r="AIJ28" s="53"/>
      <c r="AIK28" s="53"/>
      <c r="AIL28" s="53"/>
      <c r="AIM28" s="53"/>
      <c r="AIN28" s="53"/>
      <c r="AIO28" s="53"/>
      <c r="AIP28" s="53"/>
      <c r="AIQ28" s="53"/>
      <c r="AIR28" s="53"/>
      <c r="AIS28" s="53"/>
      <c r="AIT28" s="53"/>
      <c r="AIU28" s="53"/>
      <c r="AIV28" s="53"/>
      <c r="AIW28" s="53"/>
      <c r="AIX28" s="53"/>
      <c r="AIY28" s="53"/>
      <c r="AIZ28" s="53"/>
      <c r="AJA28" s="53"/>
      <c r="AJB28" s="53"/>
      <c r="AJC28" s="53"/>
      <c r="AJD28" s="53"/>
      <c r="AJE28" s="53"/>
      <c r="AJF28" s="53"/>
      <c r="AJG28" s="53"/>
      <c r="AJH28" s="53"/>
      <c r="AJI28" s="53"/>
      <c r="AJJ28" s="53"/>
      <c r="AJK28" s="53"/>
      <c r="AJL28" s="53"/>
      <c r="AJM28" s="53"/>
      <c r="AJN28" s="53"/>
      <c r="AJO28" s="53"/>
      <c r="AJP28" s="53"/>
      <c r="AJQ28" s="53"/>
      <c r="AJR28" s="53"/>
      <c r="AJS28" s="53"/>
      <c r="AJT28" s="53"/>
      <c r="AJU28" s="53"/>
      <c r="AJV28" s="53"/>
      <c r="AJW28" s="53"/>
      <c r="AJX28" s="53"/>
      <c r="AJY28" s="53"/>
      <c r="AJZ28" s="53"/>
      <c r="AKA28" s="53"/>
      <c r="AKB28" s="53"/>
      <c r="AKC28" s="53"/>
      <c r="AKD28" s="53"/>
      <c r="AKE28" s="53"/>
      <c r="AKF28" s="53"/>
      <c r="AKG28" s="53"/>
      <c r="AKH28" s="53"/>
      <c r="AKI28" s="53"/>
      <c r="AKJ28" s="53"/>
      <c r="AKK28" s="53"/>
      <c r="AKL28" s="53"/>
      <c r="AKM28" s="53"/>
      <c r="AKN28" s="53"/>
      <c r="AKO28" s="53"/>
      <c r="AKP28" s="53"/>
      <c r="AKQ28" s="53"/>
      <c r="AKR28" s="53"/>
      <c r="AKS28" s="53"/>
      <c r="AKT28" s="53"/>
      <c r="AKU28" s="53"/>
      <c r="AKV28" s="53"/>
      <c r="AKW28" s="53"/>
      <c r="AKX28" s="53"/>
      <c r="AKY28" s="53"/>
      <c r="AKZ28" s="53"/>
      <c r="ALA28" s="53"/>
      <c r="ALB28" s="53"/>
      <c r="ALC28" s="53"/>
      <c r="ALD28" s="53"/>
      <c r="ALE28" s="53"/>
      <c r="ALF28" s="53"/>
      <c r="ALG28" s="53"/>
      <c r="ALH28" s="53"/>
      <c r="ALI28" s="53"/>
      <c r="ALJ28" s="53"/>
      <c r="ALK28" s="53"/>
      <c r="ALL28" s="53"/>
      <c r="ALM28" s="53"/>
      <c r="ALN28" s="53"/>
      <c r="ALO28" s="53"/>
      <c r="ALP28" s="53"/>
      <c r="ALQ28" s="53"/>
      <c r="ALR28" s="53"/>
      <c r="ALS28" s="53"/>
      <c r="ALT28" s="53"/>
      <c r="ALU28" s="53"/>
      <c r="ALV28" s="53"/>
      <c r="ALW28" s="53"/>
      <c r="ALX28" s="53"/>
      <c r="ALY28" s="53"/>
      <c r="ALZ28" s="53"/>
      <c r="AMA28" s="53"/>
      <c r="AMB28" s="53"/>
      <c r="AMC28" s="53"/>
      <c r="AMD28" s="53"/>
      <c r="AME28" s="53"/>
      <c r="AMF28" s="53"/>
      <c r="AMG28" s="53"/>
      <c r="AMH28" s="53"/>
      <c r="AMI28" s="53"/>
      <c r="AMJ28" s="53"/>
      <c r="AMK28" s="53"/>
      <c r="AML28" s="53"/>
      <c r="AMM28" s="53"/>
      <c r="AMN28" s="53"/>
      <c r="AMO28" s="53"/>
      <c r="AMP28" s="53"/>
      <c r="AMQ28" s="53"/>
      <c r="AMR28" s="53"/>
      <c r="AMS28" s="53"/>
      <c r="AMT28" s="53"/>
      <c r="AMU28" s="53"/>
      <c r="AMV28" s="53"/>
      <c r="AMW28" s="53"/>
      <c r="AMX28" s="53"/>
      <c r="AMY28" s="53"/>
      <c r="AMZ28" s="53"/>
      <c r="ANA28" s="53"/>
      <c r="ANB28" s="53"/>
      <c r="ANC28" s="53"/>
      <c r="AND28" s="53"/>
      <c r="ANE28" s="53"/>
      <c r="ANF28" s="53"/>
    </row>
    <row r="29" spans="1:1046" x14ac:dyDescent="0.2">
      <c r="O29" s="63"/>
    </row>
    <row r="30" spans="1:1046" x14ac:dyDescent="0.2">
      <c r="P30" s="33"/>
      <c r="Q30" s="33"/>
    </row>
  </sheetData>
  <mergeCells count="16">
    <mergeCell ref="BB4:BD4"/>
    <mergeCell ref="L5:T5"/>
    <mergeCell ref="Z5:AH5"/>
    <mergeCell ref="AN5:AV5"/>
    <mergeCell ref="C1:T1"/>
    <mergeCell ref="F3:H4"/>
    <mergeCell ref="I3:K4"/>
    <mergeCell ref="U3:X3"/>
    <mergeCell ref="AI3:AL3"/>
    <mergeCell ref="AW3:AZ3"/>
    <mergeCell ref="U4:V4"/>
    <mergeCell ref="W4:X4"/>
    <mergeCell ref="AI4:AJ4"/>
    <mergeCell ref="AK4:AL4"/>
    <mergeCell ref="AW4:AX4"/>
    <mergeCell ref="AY4:AZ4"/>
  </mergeCells>
  <pageMargins left="0.23622047244094491" right="0.23622047244094491" top="0.74803149606299213" bottom="0.74803149606299213" header="0.31496062992125984" footer="0.51181102362204722"/>
  <pageSetup paperSize="9" scale="83" firstPageNumber="0" orientation="landscape" horizontalDpi="300" verticalDpi="300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УМБ ДОУ </vt:lpstr>
      <vt:lpstr>Приложение(9)_4_исход</vt:lpstr>
      <vt:lpstr>'Приложение(9)_4_исход'!Заголовки_для_печати</vt:lpstr>
      <vt:lpstr>'УМБ ДОУ '!Заголовки_для_печати</vt:lpstr>
      <vt:lpstr>'Приложение(9)_4_исход'!Область_печати</vt:lpstr>
      <vt:lpstr>'УМБ ДОУ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Старостина Рузанна Левоновна</cp:lastModifiedBy>
  <cp:revision>26</cp:revision>
  <cp:lastPrinted>2025-08-19T15:18:17Z</cp:lastPrinted>
  <dcterms:created xsi:type="dcterms:W3CDTF">1996-10-08T23:32:33Z</dcterms:created>
  <dcterms:modified xsi:type="dcterms:W3CDTF">2025-10-06T07:19:14Z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