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105" yWindow="-105" windowWidth="20730" windowHeight="11040" tabRatio="494" firstSheet="1" activeTab="1"/>
  </bookViews>
  <sheets>
    <sheet name="Расчет" sheetId="2" state="hidden" r:id="rId1"/>
    <sheet name="прил 1" sheetId="10" r:id="rId2"/>
    <sheet name="прил 2" sheetId="4" state="hidden" r:id="rId3"/>
    <sheet name="прил 3 мониторинг" sheetId="11" state="hidden" r:id="rId4"/>
    <sheet name="прил 4 ФОТ" sheetId="13" state="hidden" r:id="rId5"/>
    <sheet name="прил 5 Распределение" sheetId="14" state="hidden" r:id="rId6"/>
  </sheets>
  <definedNames>
    <definedName name="_xlnm.Print_Area" localSheetId="1">'прил 1'!$A$1:$T$33</definedName>
    <definedName name="_xlnm.Print_Area" localSheetId="5">'прил 5 Распределение'!$B$1:$L$32</definedName>
    <definedName name="_xlnm.Print_Area" localSheetId="0">Расчет!$A$1:$Z$30</definedName>
  </definedNames>
  <calcPr calcId="145621" fullPrecision="0"/>
</workbook>
</file>

<file path=xl/calcChain.xml><?xml version="1.0" encoding="utf-8"?>
<calcChain xmlns="http://schemas.openxmlformats.org/spreadsheetml/2006/main">
  <c r="E23" i="13" l="1"/>
  <c r="E14" i="13"/>
  <c r="E13" i="13"/>
  <c r="E11" i="13"/>
  <c r="E9" i="13"/>
  <c r="C8" i="13"/>
  <c r="I16" i="10"/>
  <c r="J16" i="10" s="1"/>
  <c r="F16" i="10"/>
  <c r="G16" i="10" s="1"/>
  <c r="C16" i="10"/>
  <c r="D16" i="10" s="1"/>
  <c r="I20" i="10"/>
  <c r="J20" i="10" s="1"/>
  <c r="I19" i="10"/>
  <c r="J19" i="10" s="1"/>
  <c r="F20" i="10"/>
  <c r="G20" i="10" s="1"/>
  <c r="F19" i="10"/>
  <c r="G19" i="10" s="1"/>
  <c r="C20" i="10"/>
  <c r="D20" i="10" s="1"/>
  <c r="C19" i="10"/>
  <c r="D19" i="10" s="1"/>
  <c r="I23" i="10"/>
  <c r="J23" i="10" s="1"/>
  <c r="C23" i="10"/>
  <c r="D23" i="10" s="1"/>
  <c r="I14" i="10"/>
  <c r="J14" i="10" s="1"/>
  <c r="I13" i="10"/>
  <c r="J13" i="10" s="1"/>
  <c r="C14" i="10"/>
  <c r="D14" i="10" s="1"/>
  <c r="C13" i="10"/>
  <c r="D13" i="10" s="1"/>
  <c r="I25" i="10"/>
  <c r="J25" i="10" s="1"/>
  <c r="F25" i="10"/>
  <c r="G25" i="10" s="1"/>
  <c r="I12" i="10"/>
  <c r="J12" i="10" s="1"/>
  <c r="F12" i="10"/>
  <c r="G12" i="10" s="1"/>
  <c r="C12" i="10"/>
  <c r="D12" i="10" s="1"/>
  <c r="I11" i="10"/>
  <c r="J11" i="10" s="1"/>
  <c r="F11" i="10"/>
  <c r="G11" i="10" s="1"/>
  <c r="I9" i="10"/>
  <c r="J9" i="10" s="1"/>
  <c r="C25" i="10"/>
  <c r="D25" i="10" s="1"/>
  <c r="C11" i="10"/>
  <c r="D11" i="10" s="1"/>
  <c r="C9" i="10"/>
  <c r="D9" i="10" s="1"/>
  <c r="F9" i="10"/>
  <c r="G9" i="10" s="1"/>
  <c r="I24" i="10"/>
  <c r="J24" i="10" s="1"/>
  <c r="F24" i="10"/>
  <c r="G24" i="10" s="1"/>
  <c r="I22" i="10"/>
  <c r="J22" i="10" s="1"/>
  <c r="F22" i="10"/>
  <c r="G22" i="10" s="1"/>
  <c r="I21" i="10"/>
  <c r="J21" i="10" s="1"/>
  <c r="F21" i="10"/>
  <c r="G21" i="10" s="1"/>
  <c r="I17" i="10"/>
  <c r="J17" i="10" s="1"/>
  <c r="F17" i="10"/>
  <c r="G17" i="10" s="1"/>
  <c r="I15" i="10"/>
  <c r="J15" i="10" s="1"/>
  <c r="F15" i="10"/>
  <c r="G15" i="10" s="1"/>
  <c r="I10" i="10"/>
  <c r="J10" i="10" s="1"/>
  <c r="F10" i="10"/>
  <c r="G10" i="10" s="1"/>
  <c r="I8" i="10"/>
  <c r="J8" i="10" s="1"/>
  <c r="F8" i="10"/>
  <c r="G8" i="10" s="1"/>
  <c r="C24" i="10"/>
  <c r="D24" i="10" s="1"/>
  <c r="C22" i="10"/>
  <c r="D22" i="10" s="1"/>
  <c r="C21" i="10"/>
  <c r="D21" i="10" s="1"/>
  <c r="C17" i="10"/>
  <c r="D17" i="10" s="1"/>
  <c r="C15" i="10"/>
  <c r="D15" i="10" s="1"/>
  <c r="C10" i="10"/>
  <c r="D10" i="10" s="1"/>
  <c r="C8" i="10"/>
  <c r="D8" i="10" s="1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S12" i="2"/>
  <c r="R12" i="2"/>
  <c r="E18" i="11" l="1"/>
  <c r="X10" i="2" l="1"/>
  <c r="C6" i="13"/>
  <c r="J11" i="14"/>
  <c r="G11" i="14"/>
  <c r="D11" i="14"/>
  <c r="F14" i="11" l="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E13" i="11"/>
  <c r="D31" i="11" l="1"/>
  <c r="C31" i="11"/>
  <c r="F13" i="11"/>
  <c r="G13" i="11" s="1"/>
  <c r="E14" i="11"/>
  <c r="G14" i="11" s="1"/>
  <c r="M11" i="2" l="1"/>
  <c r="N11" i="2" s="1"/>
  <c r="B13" i="2" l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E29" i="11" l="1"/>
  <c r="C7" i="13" l="1"/>
  <c r="B12" i="2"/>
  <c r="F13" i="2"/>
  <c r="G13" i="2" s="1"/>
  <c r="H13" i="2" s="1"/>
  <c r="W13" i="2" s="1"/>
  <c r="G12" i="11"/>
  <c r="E16" i="11"/>
  <c r="E17" i="11"/>
  <c r="E19" i="11"/>
  <c r="E20" i="11"/>
  <c r="E21" i="11"/>
  <c r="E22" i="11"/>
  <c r="E23" i="11"/>
  <c r="E24" i="11"/>
  <c r="E25" i="11"/>
  <c r="G25" i="11" s="1"/>
  <c r="E26" i="11"/>
  <c r="E27" i="11"/>
  <c r="E28" i="11"/>
  <c r="G29" i="11"/>
  <c r="F28" i="2" s="1"/>
  <c r="G28" i="2" s="1"/>
  <c r="H28" i="2" s="1"/>
  <c r="W28" i="2" s="1"/>
  <c r="E30" i="11"/>
  <c r="E15" i="11"/>
  <c r="G28" i="11" l="1"/>
  <c r="F27" i="2" s="1"/>
  <c r="G27" i="2" s="1"/>
  <c r="H27" i="2" s="1"/>
  <c r="W27" i="2" s="1"/>
  <c r="G20" i="11"/>
  <c r="F19" i="2" s="1"/>
  <c r="G19" i="2" s="1"/>
  <c r="H19" i="2" s="1"/>
  <c r="W19" i="2" s="1"/>
  <c r="G19" i="11"/>
  <c r="F18" i="2" s="1"/>
  <c r="G18" i="2" s="1"/>
  <c r="H18" i="2" s="1"/>
  <c r="W18" i="2" s="1"/>
  <c r="F24" i="2"/>
  <c r="G24" i="2" s="1"/>
  <c r="H24" i="2" s="1"/>
  <c r="W24" i="2" s="1"/>
  <c r="G16" i="11"/>
  <c r="F15" i="2" s="1"/>
  <c r="G15" i="2" s="1"/>
  <c r="H15" i="2" s="1"/>
  <c r="W15" i="2" s="1"/>
  <c r="G17" i="11"/>
  <c r="F16" i="2" s="1"/>
  <c r="G16" i="2" s="1"/>
  <c r="H16" i="2" s="1"/>
  <c r="W16" i="2" s="1"/>
  <c r="G21" i="11"/>
  <c r="F20" i="2" s="1"/>
  <c r="G20" i="2" s="1"/>
  <c r="H20" i="2" s="1"/>
  <c r="W20" i="2" s="1"/>
  <c r="F31" i="11"/>
  <c r="G15" i="11"/>
  <c r="F14" i="2" s="1"/>
  <c r="G14" i="2" s="1"/>
  <c r="H14" i="2" s="1"/>
  <c r="W14" i="2" s="1"/>
  <c r="G27" i="11"/>
  <c r="F26" i="2" s="1"/>
  <c r="G26" i="2" s="1"/>
  <c r="H26" i="2" s="1"/>
  <c r="W26" i="2" s="1"/>
  <c r="G24" i="11"/>
  <c r="F23" i="2" s="1"/>
  <c r="G23" i="2" s="1"/>
  <c r="H23" i="2" s="1"/>
  <c r="W23" i="2" s="1"/>
  <c r="G23" i="11"/>
  <c r="F22" i="2" s="1"/>
  <c r="G22" i="2" s="1"/>
  <c r="H22" i="2" s="1"/>
  <c r="W22" i="2" s="1"/>
  <c r="G18" i="11"/>
  <c r="F17" i="2" s="1"/>
  <c r="G17" i="2" s="1"/>
  <c r="H17" i="2" s="1"/>
  <c r="W17" i="2" s="1"/>
  <c r="V13" i="2"/>
  <c r="B30" i="2"/>
  <c r="V28" i="2"/>
  <c r="G30" i="11"/>
  <c r="F29" i="2" s="1"/>
  <c r="G22" i="11"/>
  <c r="F21" i="2" s="1"/>
  <c r="G26" i="11"/>
  <c r="F25" i="2" s="1"/>
  <c r="E31" i="11"/>
  <c r="V19" i="2" l="1"/>
  <c r="V18" i="2"/>
  <c r="V15" i="2"/>
  <c r="V27" i="2"/>
  <c r="V26" i="2"/>
  <c r="V24" i="2"/>
  <c r="V17" i="2"/>
  <c r="V16" i="2"/>
  <c r="V20" i="2"/>
  <c r="V23" i="2"/>
  <c r="V22" i="2"/>
  <c r="V14" i="2"/>
  <c r="F12" i="2"/>
  <c r="G12" i="2" s="1"/>
  <c r="G21" i="2"/>
  <c r="G29" i="2"/>
  <c r="G25" i="2"/>
  <c r="G31" i="11" l="1"/>
  <c r="U12" i="2"/>
  <c r="H25" i="2"/>
  <c r="W25" i="2" s="1"/>
  <c r="V25" i="2"/>
  <c r="H21" i="2"/>
  <c r="W21" i="2" s="1"/>
  <c r="V21" i="2"/>
  <c r="H29" i="2"/>
  <c r="W29" i="2" s="1"/>
  <c r="V29" i="2"/>
  <c r="H12" i="2"/>
  <c r="W12" i="2" s="1"/>
  <c r="V12" i="2"/>
  <c r="C6" i="10"/>
  <c r="L6" i="10" s="1"/>
  <c r="U10" i="2"/>
  <c r="R6" i="10" l="1"/>
  <c r="D27" i="10"/>
  <c r="P7" i="10"/>
  <c r="N7" i="10" l="1"/>
  <c r="L9" i="2" l="1"/>
  <c r="I13" i="2"/>
  <c r="L13" i="2" s="1"/>
  <c r="J13" i="2"/>
  <c r="K13" i="2"/>
  <c r="I14" i="2"/>
  <c r="L14" i="2" s="1"/>
  <c r="J14" i="2"/>
  <c r="K14" i="2"/>
  <c r="I15" i="2"/>
  <c r="L15" i="2" s="1"/>
  <c r="J15" i="2"/>
  <c r="K15" i="2"/>
  <c r="I16" i="2"/>
  <c r="L16" i="2" s="1"/>
  <c r="J16" i="2"/>
  <c r="K16" i="2"/>
  <c r="I17" i="2"/>
  <c r="L17" i="2" s="1"/>
  <c r="J17" i="2"/>
  <c r="K17" i="2"/>
  <c r="I18" i="2"/>
  <c r="L18" i="2" s="1"/>
  <c r="J18" i="2"/>
  <c r="K18" i="2"/>
  <c r="I19" i="2"/>
  <c r="L19" i="2" s="1"/>
  <c r="J19" i="2"/>
  <c r="K19" i="2"/>
  <c r="I20" i="2"/>
  <c r="L20" i="2" s="1"/>
  <c r="J20" i="2"/>
  <c r="K20" i="2"/>
  <c r="I21" i="2"/>
  <c r="L21" i="2" s="1"/>
  <c r="J21" i="2"/>
  <c r="K21" i="2"/>
  <c r="I22" i="2"/>
  <c r="L22" i="2" s="1"/>
  <c r="J22" i="2"/>
  <c r="K22" i="2"/>
  <c r="I23" i="2"/>
  <c r="L23" i="2" s="1"/>
  <c r="J23" i="2"/>
  <c r="K23" i="2"/>
  <c r="I24" i="2"/>
  <c r="L24" i="2" s="1"/>
  <c r="J24" i="2"/>
  <c r="K24" i="2"/>
  <c r="I25" i="2"/>
  <c r="L25" i="2" s="1"/>
  <c r="J25" i="2"/>
  <c r="K25" i="2"/>
  <c r="I26" i="2"/>
  <c r="L26" i="2" s="1"/>
  <c r="J26" i="2"/>
  <c r="K26" i="2"/>
  <c r="I27" i="2"/>
  <c r="L27" i="2" s="1"/>
  <c r="J27" i="2"/>
  <c r="K27" i="2"/>
  <c r="I28" i="2"/>
  <c r="L28" i="2" s="1"/>
  <c r="J28" i="2"/>
  <c r="K28" i="2"/>
  <c r="I29" i="2"/>
  <c r="L29" i="2" s="1"/>
  <c r="J29" i="2"/>
  <c r="K29" i="2"/>
  <c r="J12" i="2"/>
  <c r="I12" i="2"/>
  <c r="L12" i="2" s="1"/>
  <c r="K12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O23" i="2" l="1"/>
  <c r="O15" i="2"/>
  <c r="X15" i="2" s="1"/>
  <c r="O24" i="2"/>
  <c r="O21" i="2"/>
  <c r="X21" i="2" s="1"/>
  <c r="E17" i="10"/>
  <c r="F23" i="14" s="1"/>
  <c r="O28" i="2"/>
  <c r="O20" i="2"/>
  <c r="X20" i="2" s="1"/>
  <c r="E16" i="10"/>
  <c r="F22" i="14" s="1"/>
  <c r="O25" i="2"/>
  <c r="O17" i="2"/>
  <c r="X17" i="2" s="1"/>
  <c r="O29" i="2"/>
  <c r="O22" i="2"/>
  <c r="C18" i="10"/>
  <c r="D18" i="10" s="1"/>
  <c r="O14" i="2"/>
  <c r="X14" i="2" s="1"/>
  <c r="O16" i="2"/>
  <c r="O27" i="2"/>
  <c r="O19" i="2"/>
  <c r="X19" i="2" s="1"/>
  <c r="E9" i="10"/>
  <c r="F15" i="14" s="1"/>
  <c r="O26" i="2"/>
  <c r="O18" i="2"/>
  <c r="X18" i="2" s="1"/>
  <c r="O13" i="2"/>
  <c r="M21" i="2"/>
  <c r="M13" i="2"/>
  <c r="M26" i="2"/>
  <c r="M18" i="2"/>
  <c r="F14" i="10" s="1"/>
  <c r="G14" i="10" s="1"/>
  <c r="M23" i="2"/>
  <c r="M15" i="2"/>
  <c r="M28" i="2"/>
  <c r="M20" i="2"/>
  <c r="M12" i="2"/>
  <c r="O12" i="2"/>
  <c r="M25" i="2"/>
  <c r="M17" i="2"/>
  <c r="F13" i="10" s="1"/>
  <c r="G13" i="10" s="1"/>
  <c r="M22" i="2"/>
  <c r="M14" i="2"/>
  <c r="M27" i="2"/>
  <c r="M19" i="2"/>
  <c r="M24" i="2"/>
  <c r="M16" i="2"/>
  <c r="M29" i="2"/>
  <c r="B11" i="10"/>
  <c r="B11" i="13"/>
  <c r="C11" i="13" s="1"/>
  <c r="B19" i="10"/>
  <c r="B19" i="13"/>
  <c r="C19" i="13" s="1"/>
  <c r="K30" i="2"/>
  <c r="B8" i="13"/>
  <c r="I30" i="2"/>
  <c r="B21" i="10"/>
  <c r="B21" i="13"/>
  <c r="C21" i="13" s="1"/>
  <c r="B13" i="10"/>
  <c r="B13" i="13"/>
  <c r="C13" i="13" s="1"/>
  <c r="B24" i="10"/>
  <c r="B24" i="13"/>
  <c r="C24" i="13" s="1"/>
  <c r="B16" i="10"/>
  <c r="B16" i="13"/>
  <c r="C16" i="13" s="1"/>
  <c r="J30" i="2"/>
  <c r="B18" i="10"/>
  <c r="B18" i="13"/>
  <c r="C18" i="13" s="1"/>
  <c r="B10" i="10"/>
  <c r="B10" i="13"/>
  <c r="C10" i="13" s="1"/>
  <c r="B12" i="10"/>
  <c r="B12" i="13"/>
  <c r="C12" i="13" s="1"/>
  <c r="B20" i="10"/>
  <c r="B20" i="13"/>
  <c r="C20" i="13" s="1"/>
  <c r="B25" i="10"/>
  <c r="B25" i="13"/>
  <c r="C25" i="13" s="1"/>
  <c r="B17" i="10"/>
  <c r="B17" i="13"/>
  <c r="C17" i="13" s="1"/>
  <c r="B9" i="10"/>
  <c r="B9" i="13"/>
  <c r="C9" i="13" s="1"/>
  <c r="B23" i="10"/>
  <c r="B23" i="13"/>
  <c r="C23" i="13" s="1"/>
  <c r="B15" i="10"/>
  <c r="B15" i="13"/>
  <c r="C15" i="13" s="1"/>
  <c r="B22" i="10"/>
  <c r="B22" i="13"/>
  <c r="C22" i="13" s="1"/>
  <c r="B14" i="10"/>
  <c r="B14" i="13"/>
  <c r="C14" i="13" s="1"/>
  <c r="M13" i="10"/>
  <c r="E19" i="14" s="1"/>
  <c r="L13" i="10"/>
  <c r="M15" i="10"/>
  <c r="E21" i="14" s="1"/>
  <c r="L15" i="10"/>
  <c r="M22" i="10"/>
  <c r="E28" i="14" s="1"/>
  <c r="L22" i="10"/>
  <c r="M14" i="10"/>
  <c r="E20" i="14" s="1"/>
  <c r="L14" i="10"/>
  <c r="M21" i="10"/>
  <c r="E27" i="14" s="1"/>
  <c r="L21" i="10"/>
  <c r="M12" i="10"/>
  <c r="E18" i="14" s="1"/>
  <c r="L12" i="10"/>
  <c r="M11" i="10"/>
  <c r="E17" i="14" s="1"/>
  <c r="L11" i="10"/>
  <c r="M20" i="10"/>
  <c r="E26" i="14" s="1"/>
  <c r="L20" i="10"/>
  <c r="M19" i="10"/>
  <c r="E25" i="14" s="1"/>
  <c r="L19" i="10"/>
  <c r="M18" i="10"/>
  <c r="E24" i="14" s="1"/>
  <c r="L18" i="10"/>
  <c r="M10" i="10"/>
  <c r="E16" i="14" s="1"/>
  <c r="L10" i="10"/>
  <c r="M9" i="10"/>
  <c r="E15" i="14" s="1"/>
  <c r="L9" i="10"/>
  <c r="L25" i="10"/>
  <c r="M24" i="10"/>
  <c r="E30" i="14" s="1"/>
  <c r="L24" i="10"/>
  <c r="M16" i="10"/>
  <c r="E22" i="14" s="1"/>
  <c r="L16" i="10"/>
  <c r="M17" i="10"/>
  <c r="E23" i="14" s="1"/>
  <c r="L17" i="10"/>
  <c r="M23" i="10"/>
  <c r="E29" i="14" s="1"/>
  <c r="L23" i="10"/>
  <c r="M8" i="10"/>
  <c r="E14" i="14" s="1"/>
  <c r="L8" i="10"/>
  <c r="B8" i="10"/>
  <c r="B26" i="10" s="1"/>
  <c r="D22" i="14" l="1"/>
  <c r="D15" i="14"/>
  <c r="D23" i="14"/>
  <c r="P16" i="2"/>
  <c r="P24" i="2"/>
  <c r="Y24" i="2" s="1"/>
  <c r="P27" i="2"/>
  <c r="Y27" i="2" s="1"/>
  <c r="F23" i="10"/>
  <c r="G23" i="10" s="1"/>
  <c r="P14" i="2"/>
  <c r="Y14" i="2" s="1"/>
  <c r="P21" i="2"/>
  <c r="Y21" i="2" s="1"/>
  <c r="P19" i="2"/>
  <c r="Y19" i="2" s="1"/>
  <c r="X13" i="2"/>
  <c r="P29" i="2"/>
  <c r="Y29" i="2" s="1"/>
  <c r="P25" i="2"/>
  <c r="Y25" i="2" s="1"/>
  <c r="P23" i="2"/>
  <c r="Y23" i="2" s="1"/>
  <c r="P22" i="2"/>
  <c r="Y22" i="2" s="1"/>
  <c r="F18" i="10"/>
  <c r="G18" i="10" s="1"/>
  <c r="P26" i="2"/>
  <c r="Y26" i="2" s="1"/>
  <c r="P28" i="2"/>
  <c r="Y28" i="2" s="1"/>
  <c r="P13" i="2"/>
  <c r="Y13" i="2" s="1"/>
  <c r="P20" i="2"/>
  <c r="Y20" i="2" s="1"/>
  <c r="P17" i="2"/>
  <c r="Y17" i="2" s="1"/>
  <c r="P15" i="2"/>
  <c r="Y15" i="2" s="1"/>
  <c r="P18" i="2"/>
  <c r="Y18" i="2" s="1"/>
  <c r="X27" i="2"/>
  <c r="X16" i="2"/>
  <c r="X25" i="2"/>
  <c r="D17" i="13"/>
  <c r="E17" i="13" s="1"/>
  <c r="X24" i="2"/>
  <c r="X22" i="2"/>
  <c r="X28" i="2"/>
  <c r="D15" i="13"/>
  <c r="E15" i="13" s="1"/>
  <c r="X26" i="2"/>
  <c r="X29" i="2"/>
  <c r="X23" i="2"/>
  <c r="D25" i="13"/>
  <c r="E25" i="13" s="1"/>
  <c r="D22" i="13"/>
  <c r="E22" i="13" s="1"/>
  <c r="D20" i="13"/>
  <c r="E20" i="13" s="1"/>
  <c r="D9" i="13"/>
  <c r="D11" i="13"/>
  <c r="D12" i="13"/>
  <c r="E12" i="13" s="1"/>
  <c r="D24" i="13"/>
  <c r="E24" i="13" s="1"/>
  <c r="D21" i="13"/>
  <c r="E21" i="13" s="1"/>
  <c r="D19" i="13"/>
  <c r="E19" i="13" s="1"/>
  <c r="D18" i="13"/>
  <c r="E18" i="13" s="1"/>
  <c r="D16" i="13"/>
  <c r="E16" i="13" s="1"/>
  <c r="D10" i="13"/>
  <c r="E10" i="13" s="1"/>
  <c r="D23" i="13"/>
  <c r="D14" i="13"/>
  <c r="D13" i="13"/>
  <c r="H8" i="10"/>
  <c r="I14" i="14" s="1"/>
  <c r="N19" i="2"/>
  <c r="N25" i="2"/>
  <c r="N22" i="2"/>
  <c r="N28" i="2"/>
  <c r="N23" i="2"/>
  <c r="N26" i="2"/>
  <c r="N24" i="2"/>
  <c r="N27" i="2"/>
  <c r="O30" i="2"/>
  <c r="N29" i="2"/>
  <c r="N13" i="2"/>
  <c r="N12" i="2"/>
  <c r="P12" i="2"/>
  <c r="N17" i="2"/>
  <c r="N15" i="2"/>
  <c r="N16" i="2"/>
  <c r="Y16" i="2"/>
  <c r="N14" i="2"/>
  <c r="N20" i="2"/>
  <c r="N18" i="2"/>
  <c r="N21" i="2"/>
  <c r="B26" i="13"/>
  <c r="U30" i="2"/>
  <c r="M25" i="10"/>
  <c r="E31" i="14" s="1"/>
  <c r="L26" i="10"/>
  <c r="Q15" i="2" l="1"/>
  <c r="Z15" i="2" s="1"/>
  <c r="Q19" i="2"/>
  <c r="Q17" i="2"/>
  <c r="Z17" i="2" s="1"/>
  <c r="Q20" i="2"/>
  <c r="Z20" i="2" s="1"/>
  <c r="Q21" i="2"/>
  <c r="Z21" i="2" s="1"/>
  <c r="Q22" i="2"/>
  <c r="Z22" i="2" s="1"/>
  <c r="I18" i="10"/>
  <c r="J18" i="10" s="1"/>
  <c r="Q13" i="2"/>
  <c r="Z13" i="2" s="1"/>
  <c r="Q23" i="2"/>
  <c r="Q18" i="2"/>
  <c r="Q14" i="2"/>
  <c r="Z14" i="2" s="1"/>
  <c r="Q25" i="2"/>
  <c r="Z25" i="2" s="1"/>
  <c r="Q16" i="2"/>
  <c r="Q29" i="2"/>
  <c r="Z29" i="2" s="1"/>
  <c r="E32" i="14"/>
  <c r="Q24" i="2"/>
  <c r="Z24" i="2" s="1"/>
  <c r="Q26" i="2"/>
  <c r="Z26" i="2" s="1"/>
  <c r="Q27" i="2"/>
  <c r="Z27" i="2" s="1"/>
  <c r="Q28" i="2"/>
  <c r="Z28" i="2" s="1"/>
  <c r="N30" i="2"/>
  <c r="D8" i="13"/>
  <c r="E8" i="13" s="1"/>
  <c r="Z19" i="2"/>
  <c r="M26" i="10"/>
  <c r="M27" i="10" s="1"/>
  <c r="P30" i="2"/>
  <c r="Q12" i="2"/>
  <c r="E8" i="10"/>
  <c r="F14" i="14" s="1"/>
  <c r="Z16" i="2"/>
  <c r="Z18" i="2"/>
  <c r="Z23" i="2"/>
  <c r="C26" i="13"/>
  <c r="K15" i="10" l="1"/>
  <c r="L21" i="14" s="1"/>
  <c r="K14" i="10"/>
  <c r="L20" i="14" s="1"/>
  <c r="D14" i="14"/>
  <c r="R8" i="10"/>
  <c r="K17" i="10"/>
  <c r="L23" i="14" s="1"/>
  <c r="K25" i="10"/>
  <c r="L31" i="14" s="1"/>
  <c r="K19" i="10"/>
  <c r="L25" i="14" s="1"/>
  <c r="H11" i="10"/>
  <c r="I17" i="14" s="1"/>
  <c r="K11" i="10"/>
  <c r="L17" i="14" s="1"/>
  <c r="K16" i="10"/>
  <c r="L22" i="14" s="1"/>
  <c r="H20" i="10"/>
  <c r="I26" i="14" s="1"/>
  <c r="K8" i="10"/>
  <c r="L14" i="14" s="1"/>
  <c r="K22" i="10"/>
  <c r="L28" i="14" s="1"/>
  <c r="H22" i="10"/>
  <c r="I28" i="14" s="1"/>
  <c r="H13" i="10"/>
  <c r="I19" i="14" s="1"/>
  <c r="K10" i="10"/>
  <c r="L16" i="14" s="1"/>
  <c r="K18" i="10"/>
  <c r="L24" i="14" s="1"/>
  <c r="K24" i="10"/>
  <c r="L30" i="14" s="1"/>
  <c r="K9" i="10"/>
  <c r="L15" i="14" s="1"/>
  <c r="K23" i="10"/>
  <c r="L29" i="14" s="1"/>
  <c r="H9" i="10"/>
  <c r="I15" i="14" s="1"/>
  <c r="H15" i="10"/>
  <c r="I21" i="14" s="1"/>
  <c r="K21" i="10"/>
  <c r="L27" i="14" s="1"/>
  <c r="H25" i="10"/>
  <c r="I31" i="14" s="1"/>
  <c r="H14" i="10"/>
  <c r="I20" i="14" s="1"/>
  <c r="H18" i="10"/>
  <c r="I24" i="14" s="1"/>
  <c r="H10" i="10"/>
  <c r="I16" i="14" s="1"/>
  <c r="K20" i="10"/>
  <c r="L26" i="14" s="1"/>
  <c r="H17" i="10"/>
  <c r="I23" i="14" s="1"/>
  <c r="H23" i="10"/>
  <c r="I29" i="14" s="1"/>
  <c r="H16" i="10"/>
  <c r="I22" i="14" s="1"/>
  <c r="H19" i="10"/>
  <c r="I25" i="14" s="1"/>
  <c r="H21" i="10"/>
  <c r="I27" i="14" s="1"/>
  <c r="H24" i="10"/>
  <c r="I30" i="14" s="1"/>
  <c r="K13" i="10"/>
  <c r="L19" i="14" s="1"/>
  <c r="I26" i="10"/>
  <c r="Q30" i="2"/>
  <c r="E26" i="13"/>
  <c r="D26" i="13"/>
  <c r="M30" i="2"/>
  <c r="T30" i="2"/>
  <c r="K12" i="10" l="1"/>
  <c r="F26" i="10"/>
  <c r="S30" i="2"/>
  <c r="K26" i="10" l="1"/>
  <c r="L18" i="14"/>
  <c r="L32" i="14" s="1"/>
  <c r="H12" i="10"/>
  <c r="J26" i="10"/>
  <c r="G26" i="10"/>
  <c r="D10" i="2"/>
  <c r="A3" i="2"/>
  <c r="B5" i="4" s="1"/>
  <c r="H26" i="10" l="1"/>
  <c r="I18" i="14"/>
  <c r="I32" i="14" s="1"/>
  <c r="Y10" i="2"/>
  <c r="F6" i="10"/>
  <c r="V10" i="2"/>
  <c r="B8" i="2"/>
  <c r="M9" i="2"/>
  <c r="G10" i="2"/>
  <c r="D8" i="4" s="1"/>
  <c r="F10" i="2"/>
  <c r="C8" i="4" s="1"/>
  <c r="E10" i="2"/>
  <c r="E11" i="2"/>
  <c r="D11" i="2"/>
  <c r="I6" i="10" l="1"/>
  <c r="W10" i="2"/>
  <c r="N6" i="10"/>
  <c r="S6" i="10"/>
  <c r="N9" i="2"/>
  <c r="Z10" i="2"/>
  <c r="H10" i="2"/>
  <c r="E8" i="4" s="1"/>
  <c r="D12" i="2"/>
  <c r="P6" i="10" l="1"/>
  <c r="T6" i="10"/>
  <c r="O8" i="10"/>
  <c r="H14" i="14" s="1"/>
  <c r="N8" i="10"/>
  <c r="E29" i="2"/>
  <c r="D29" i="2"/>
  <c r="G14" i="14" l="1"/>
  <c r="Y12" i="2"/>
  <c r="D9" i="4" s="1"/>
  <c r="S8" i="10"/>
  <c r="P25" i="10"/>
  <c r="E25" i="10" l="1"/>
  <c r="C26" i="4"/>
  <c r="N25" i="10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E12" i="2"/>
  <c r="R25" i="10" l="1"/>
  <c r="F31" i="14"/>
  <c r="D31" i="14" s="1"/>
  <c r="N20" i="10"/>
  <c r="N12" i="10"/>
  <c r="P23" i="10"/>
  <c r="P22" i="10"/>
  <c r="P18" i="10"/>
  <c r="P14" i="10"/>
  <c r="P10" i="10"/>
  <c r="N18" i="10"/>
  <c r="N10" i="10"/>
  <c r="P17" i="10"/>
  <c r="P13" i="10"/>
  <c r="P9" i="10"/>
  <c r="N21" i="10"/>
  <c r="N17" i="10"/>
  <c r="N13" i="10"/>
  <c r="O9" i="10"/>
  <c r="H15" i="14" s="1"/>
  <c r="N9" i="10"/>
  <c r="N22" i="10"/>
  <c r="N14" i="10"/>
  <c r="P21" i="10"/>
  <c r="P24" i="10"/>
  <c r="P20" i="10"/>
  <c r="P16" i="10"/>
  <c r="P12" i="10"/>
  <c r="E26" i="4"/>
  <c r="Q25" i="10"/>
  <c r="N24" i="10"/>
  <c r="N16" i="10"/>
  <c r="P19" i="10"/>
  <c r="P15" i="10"/>
  <c r="P11" i="10"/>
  <c r="N23" i="10"/>
  <c r="N19" i="10"/>
  <c r="N15" i="10"/>
  <c r="N11" i="10"/>
  <c r="D26" i="4"/>
  <c r="O25" i="10"/>
  <c r="P8" i="10"/>
  <c r="F30" i="2"/>
  <c r="S25" i="10" l="1"/>
  <c r="H31" i="14"/>
  <c r="G31" i="14" s="1"/>
  <c r="T25" i="10"/>
  <c r="K31" i="14"/>
  <c r="J31" i="14" s="1"/>
  <c r="G15" i="14"/>
  <c r="D10" i="4"/>
  <c r="V30" i="2"/>
  <c r="N26" i="10"/>
  <c r="D16" i="4"/>
  <c r="O15" i="10"/>
  <c r="E25" i="4"/>
  <c r="Q24" i="10"/>
  <c r="S9" i="10"/>
  <c r="E10" i="4"/>
  <c r="Q9" i="10"/>
  <c r="D19" i="4"/>
  <c r="O18" i="10"/>
  <c r="E23" i="4"/>
  <c r="Q22" i="10"/>
  <c r="P26" i="10"/>
  <c r="D20" i="4"/>
  <c r="O19" i="10"/>
  <c r="E20" i="4"/>
  <c r="Q19" i="10"/>
  <c r="E13" i="4"/>
  <c r="Q12" i="10"/>
  <c r="E22" i="4"/>
  <c r="Q21" i="10"/>
  <c r="D14" i="4"/>
  <c r="O13" i="10"/>
  <c r="E14" i="4"/>
  <c r="Q13" i="10"/>
  <c r="E11" i="4"/>
  <c r="Q10" i="10"/>
  <c r="E24" i="4"/>
  <c r="Q23" i="10"/>
  <c r="C24" i="4"/>
  <c r="C20" i="4"/>
  <c r="D24" i="4"/>
  <c r="O23" i="10"/>
  <c r="D17" i="4"/>
  <c r="O16" i="10"/>
  <c r="E17" i="4"/>
  <c r="Q16" i="10"/>
  <c r="D15" i="4"/>
  <c r="O14" i="10"/>
  <c r="D18" i="4"/>
  <c r="O17" i="10"/>
  <c r="E18" i="4"/>
  <c r="Q17" i="10"/>
  <c r="E15" i="4"/>
  <c r="Q14" i="10"/>
  <c r="D13" i="4"/>
  <c r="O12" i="10"/>
  <c r="E16" i="4"/>
  <c r="Q15" i="10"/>
  <c r="D12" i="4"/>
  <c r="O11" i="10"/>
  <c r="E12" i="4"/>
  <c r="Q11" i="10"/>
  <c r="D25" i="4"/>
  <c r="O24" i="10"/>
  <c r="E21" i="4"/>
  <c r="Q20" i="10"/>
  <c r="D23" i="4"/>
  <c r="O22" i="10"/>
  <c r="D22" i="4"/>
  <c r="O21" i="10"/>
  <c r="D11" i="4"/>
  <c r="O10" i="10"/>
  <c r="E19" i="4"/>
  <c r="Q18" i="10"/>
  <c r="D21" i="4"/>
  <c r="O20" i="10"/>
  <c r="Z12" i="2"/>
  <c r="W30" i="2"/>
  <c r="Q8" i="10"/>
  <c r="K14" i="14" s="1"/>
  <c r="X12" i="2"/>
  <c r="C9" i="4" s="1"/>
  <c r="T9" i="10" l="1"/>
  <c r="K15" i="14"/>
  <c r="J15" i="14" s="1"/>
  <c r="S24" i="10"/>
  <c r="H30" i="14"/>
  <c r="G30" i="14" s="1"/>
  <c r="S13" i="10"/>
  <c r="H19" i="14"/>
  <c r="G19" i="14" s="1"/>
  <c r="S19" i="10"/>
  <c r="H25" i="14"/>
  <c r="G25" i="14" s="1"/>
  <c r="S12" i="10"/>
  <c r="H18" i="14"/>
  <c r="G18" i="14" s="1"/>
  <c r="S14" i="10"/>
  <c r="H20" i="14"/>
  <c r="G20" i="14" s="1"/>
  <c r="T11" i="10"/>
  <c r="K17" i="14"/>
  <c r="J17" i="14" s="1"/>
  <c r="T16" i="10"/>
  <c r="K22" i="14"/>
  <c r="J22" i="14" s="1"/>
  <c r="T23" i="10"/>
  <c r="K29" i="14"/>
  <c r="J29" i="14" s="1"/>
  <c r="T21" i="10"/>
  <c r="K27" i="14"/>
  <c r="J27" i="14" s="1"/>
  <c r="T24" i="10"/>
  <c r="K30" i="14"/>
  <c r="J30" i="14" s="1"/>
  <c r="T22" i="10"/>
  <c r="K28" i="14"/>
  <c r="J28" i="14" s="1"/>
  <c r="J14" i="14"/>
  <c r="S21" i="10"/>
  <c r="H27" i="14"/>
  <c r="G27" i="14" s="1"/>
  <c r="S20" i="10"/>
  <c r="H26" i="14"/>
  <c r="G26" i="14" s="1"/>
  <c r="S11" i="10"/>
  <c r="H17" i="14"/>
  <c r="G17" i="14" s="1"/>
  <c r="T17" i="10"/>
  <c r="K23" i="14"/>
  <c r="J23" i="14" s="1"/>
  <c r="S16" i="10"/>
  <c r="H22" i="14"/>
  <c r="G22" i="14" s="1"/>
  <c r="T10" i="10"/>
  <c r="K16" i="14"/>
  <c r="J16" i="14" s="1"/>
  <c r="T12" i="10"/>
  <c r="K18" i="14"/>
  <c r="J18" i="14" s="1"/>
  <c r="S15" i="10"/>
  <c r="H21" i="14"/>
  <c r="G21" i="14" s="1"/>
  <c r="S10" i="10"/>
  <c r="H16" i="14"/>
  <c r="T14" i="10"/>
  <c r="K20" i="14"/>
  <c r="J20" i="14" s="1"/>
  <c r="S22" i="10"/>
  <c r="H28" i="14"/>
  <c r="G28" i="14" s="1"/>
  <c r="S18" i="10"/>
  <c r="H24" i="14"/>
  <c r="G24" i="14" s="1"/>
  <c r="T18" i="10"/>
  <c r="K24" i="14"/>
  <c r="J24" i="14" s="1"/>
  <c r="T20" i="10"/>
  <c r="K26" i="14"/>
  <c r="J26" i="14" s="1"/>
  <c r="T15" i="10"/>
  <c r="K21" i="14"/>
  <c r="J21" i="14" s="1"/>
  <c r="S17" i="10"/>
  <c r="H23" i="14"/>
  <c r="G23" i="14" s="1"/>
  <c r="S23" i="10"/>
  <c r="H29" i="14"/>
  <c r="G29" i="14" s="1"/>
  <c r="T13" i="10"/>
  <c r="K19" i="14"/>
  <c r="J19" i="14" s="1"/>
  <c r="T19" i="10"/>
  <c r="K25" i="14"/>
  <c r="J25" i="14" s="1"/>
  <c r="E9" i="4"/>
  <c r="E27" i="4" s="1"/>
  <c r="Z30" i="2"/>
  <c r="E15" i="10"/>
  <c r="E14" i="10"/>
  <c r="E10" i="10"/>
  <c r="E24" i="10"/>
  <c r="E18" i="10"/>
  <c r="E12" i="10"/>
  <c r="E11" i="10"/>
  <c r="E20" i="10"/>
  <c r="E21" i="10"/>
  <c r="E23" i="10"/>
  <c r="R16" i="10"/>
  <c r="R17" i="10"/>
  <c r="E13" i="10"/>
  <c r="E22" i="10"/>
  <c r="E19" i="10"/>
  <c r="C13" i="4"/>
  <c r="C11" i="4"/>
  <c r="C22" i="4"/>
  <c r="C19" i="4"/>
  <c r="C21" i="4"/>
  <c r="C15" i="4"/>
  <c r="C16" i="4"/>
  <c r="D27" i="4"/>
  <c r="C23" i="4"/>
  <c r="C12" i="4"/>
  <c r="C25" i="4"/>
  <c r="C14" i="4"/>
  <c r="C17" i="4"/>
  <c r="C18" i="4"/>
  <c r="O26" i="10"/>
  <c r="Q26" i="10"/>
  <c r="T8" i="10"/>
  <c r="L30" i="2"/>
  <c r="T26" i="10" l="1"/>
  <c r="S26" i="10"/>
  <c r="R13" i="10"/>
  <c r="F19" i="14"/>
  <c r="D19" i="14" s="1"/>
  <c r="R18" i="10"/>
  <c r="F24" i="14"/>
  <c r="D24" i="14" s="1"/>
  <c r="R24" i="10"/>
  <c r="F30" i="14"/>
  <c r="D30" i="14" s="1"/>
  <c r="R10" i="10"/>
  <c r="F16" i="14"/>
  <c r="R23" i="10"/>
  <c r="F29" i="14"/>
  <c r="D29" i="14" s="1"/>
  <c r="R14" i="10"/>
  <c r="F20" i="14"/>
  <c r="D20" i="14" s="1"/>
  <c r="G16" i="14"/>
  <c r="G32" i="14" s="1"/>
  <c r="H32" i="14"/>
  <c r="R21" i="10"/>
  <c r="F27" i="14"/>
  <c r="D27" i="14" s="1"/>
  <c r="R15" i="10"/>
  <c r="F21" i="14"/>
  <c r="D21" i="14" s="1"/>
  <c r="R20" i="10"/>
  <c r="F26" i="14"/>
  <c r="D26" i="14" s="1"/>
  <c r="K32" i="14"/>
  <c r="J32" i="14"/>
  <c r="R19" i="10"/>
  <c r="F25" i="14"/>
  <c r="D25" i="14" s="1"/>
  <c r="R11" i="10"/>
  <c r="F17" i="14"/>
  <c r="D17" i="14" s="1"/>
  <c r="R22" i="10"/>
  <c r="F28" i="14"/>
  <c r="D28" i="14" s="1"/>
  <c r="R12" i="10"/>
  <c r="F18" i="14"/>
  <c r="D18" i="14" s="1"/>
  <c r="C10" i="4"/>
  <c r="R9" i="10"/>
  <c r="C26" i="10"/>
  <c r="H30" i="2"/>
  <c r="D16" i="14" l="1"/>
  <c r="D32" i="14" s="1"/>
  <c r="F32" i="14"/>
  <c r="E26" i="10"/>
  <c r="D26" i="10"/>
  <c r="G30" i="2"/>
  <c r="R26" i="10" l="1"/>
  <c r="R30" i="2" l="1"/>
  <c r="Y30" i="2" l="1"/>
  <c r="X30" i="2"/>
  <c r="C27" i="4" l="1"/>
</calcChain>
</file>

<file path=xl/sharedStrings.xml><?xml version="1.0" encoding="utf-8"?>
<sst xmlns="http://schemas.openxmlformats.org/spreadsheetml/2006/main" count="228" uniqueCount="117">
  <si>
    <t>Наименование муниципального образования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</si>
  <si>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</si>
  <si>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</si>
  <si>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</si>
  <si>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</si>
  <si>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</si>
  <si>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</si>
  <si>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</si>
  <si>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</si>
  <si>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</si>
  <si>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</si>
  <si>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</si>
  <si>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</si>
  <si>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</si>
  <si>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Сосновоборский городской округ</t>
  </si>
  <si>
    <t>Тихвинский муниципальный район</t>
  </si>
  <si>
    <t>ИТОГО:</t>
  </si>
  <si>
    <t>Выборгский район</t>
  </si>
  <si>
    <t>Тосненский район</t>
  </si>
  <si>
    <t>Расчетная сумма субвенций муниципальным образованиям на осуществление отдельных государственных полномочий Ленинградской области в сфере обращения с безнадзорными животными</t>
  </si>
  <si>
    <t>ст.10+ст.11</t>
  </si>
  <si>
    <t>ст.2*ст.3</t>
  </si>
  <si>
    <t>ст.2*ст.4</t>
  </si>
  <si>
    <t>ст.2*ст.5</t>
  </si>
  <si>
    <t>ст.12+ст.13</t>
  </si>
  <si>
    <t>ст.12+ст.14</t>
  </si>
  <si>
    <t>Расчет в рублях</t>
  </si>
  <si>
    <t>№
п/п</t>
  </si>
  <si>
    <t>Итого</t>
  </si>
  <si>
    <t>908 970,04 рублей
(11 588,22 - оклад)</t>
  </si>
  <si>
    <t>ст.17-ст.16</t>
  </si>
  <si>
    <t xml:space="preserve">921 089,64 руб.
12 533,82 </t>
  </si>
  <si>
    <t>ст.6*9544</t>
  </si>
  <si>
    <t>ст.7*18347</t>
  </si>
  <si>
    <t>Тосненский муниципальный район</t>
  </si>
  <si>
    <t>Выборгский муниципальный район</t>
  </si>
  <si>
    <t>ФОТ + Текущие расходы</t>
  </si>
  <si>
    <t xml:space="preserve">(Оклад спец 1 кат.  в год (12-оз от 25.02.2005) 
 * на 55,7 (годовой коэф. выплат) + 30,2% </t>
  </si>
  <si>
    <t>Расчетная стоимость мероприятийв соответствии с областным законом №103-оз от 23.07.2021 (вступающим в силу с 01.01.2022)</t>
  </si>
  <si>
    <t>штатная численность работников  согласно закона №103-оз от 23.07.2021</t>
  </si>
  <si>
    <t>Наименование 
МО</t>
  </si>
  <si>
    <t>Количество  животных без владельцев (ед.)</t>
  </si>
  <si>
    <t>Количество животных без владельцев,
подлежащих отлову (ед.)</t>
  </si>
  <si>
    <t>Всего сумма в бюджет
(тыс. руб.)</t>
  </si>
  <si>
    <t>Расчетная стоимость ветеринарных мероприятий на обеспечение полномочий (тыс.руб.)</t>
  </si>
  <si>
    <t>Кол-во  ставок, ед</t>
  </si>
  <si>
    <t>Текущие</t>
  </si>
  <si>
    <t>Сумма, тыс. руб.</t>
  </si>
  <si>
    <t>ОТ</t>
  </si>
  <si>
    <t xml:space="preserve">Сумма, 
тыс. руб.            </t>
  </si>
  <si>
    <t>ИТОГО</t>
  </si>
  <si>
    <t>1974 час.</t>
  </si>
  <si>
    <t>Наименование муниципального образования (МО) Лениградской области</t>
  </si>
  <si>
    <t>Количество животных к отлову (шт)</t>
  </si>
  <si>
    <t xml:space="preserve">Упраления ветеринарии </t>
  </si>
  <si>
    <t xml:space="preserve"> Ленинградской области</t>
  </si>
  <si>
    <t xml:space="preserve">Субвенции </t>
  </si>
  <si>
    <t>Результаты мониторинга численности животных без владельцев (шт.)</t>
  </si>
  <si>
    <t>бюджетам муниципальных образований, наделенных отдельным государственным полномочием Ленинградской области на организацию мероприятий при осуществлении деятельности по обращению с животными без владельцев</t>
  </si>
  <si>
    <t xml:space="preserve">Субвенции на реализацию полномочий </t>
  </si>
  <si>
    <t xml:space="preserve">Субвенции на обеспечение полномочий </t>
  </si>
  <si>
    <t>Сумма субвенций  (тысяч рублей)</t>
  </si>
  <si>
    <t>Итого:</t>
  </si>
  <si>
    <t>Количество ставок МО</t>
  </si>
  <si>
    <t>Текущие расходы</t>
  </si>
  <si>
    <t xml:space="preserve">собаки </t>
  </si>
  <si>
    <t xml:space="preserve">кошки </t>
  </si>
  <si>
    <t>Подлежат отлову (ед. изм.: голов)</t>
  </si>
  <si>
    <t>Количество ставок  на 2026</t>
  </si>
  <si>
    <t xml:space="preserve">Текущие расходы на 2026 год </t>
  </si>
  <si>
    <t>ВСЕГО  голов животных (единиц)</t>
  </si>
  <si>
    <t>Реально возможный процент отлова  животных без владельцев (25+3=28%)</t>
  </si>
  <si>
    <t>ВСЕГО:</t>
  </si>
  <si>
    <t xml:space="preserve">Наименование района </t>
  </si>
  <si>
    <t>Расчет фонда оплаты труда (ФОТ)</t>
  </si>
  <si>
    <t>для расчета размера субвенций бюджетам муниципальных образований, наделенных отдельным государственным полномочием Ленинградской области
на организацию мероприятий при осуществлении деятельности по обращению с животными без владельцев</t>
  </si>
  <si>
    <t>Расходы на реализацию полномочий</t>
  </si>
  <si>
    <t>от 19.07.2022 г. № 502</t>
  </si>
  <si>
    <t>Приложение к Приказу</t>
  </si>
  <si>
    <t xml:space="preserve"> </t>
  </si>
  <si>
    <t xml:space="preserve">            ИНФОРМАЦИЯ О РЕЗУЛЬТАТАХ МОНИТОРИНГА ЧИСЛЕННОСТИ  ЖИВОТНЫХ БЕЗ ВЛАДЕЛЬЦЕВ НА ТЕРРИТОРИИ ЛЕНИНГРАДСКОЙ ОБЛАСТИ</t>
  </si>
  <si>
    <t>Таблица ХХ</t>
  </si>
  <si>
    <t>Приложения ХХ</t>
  </si>
  <si>
    <t xml:space="preserve">РАСПРЕДЕЛЕНИЕ </t>
  </si>
  <si>
    <t xml:space="preserve">субвенций бюджетам муниципальных образований Ленинградской области </t>
  </si>
  <si>
    <t xml:space="preserve">на осуществление отдельных государственных полномочий Ленинградской области </t>
  </si>
  <si>
    <t xml:space="preserve">по организации мероприятий при осуществлении деятельности по обращению с животными без владельцев </t>
  </si>
  <si>
    <t>№ п/п</t>
  </si>
  <si>
    <t>Всего</t>
  </si>
  <si>
    <t>в том числе:</t>
  </si>
  <si>
    <t>обеспечение полномочий</t>
  </si>
  <si>
    <t>реализация полномочий</t>
  </si>
  <si>
    <t>Тосненский  муниципальный район</t>
  </si>
  <si>
    <t>приложение 2</t>
  </si>
  <si>
    <t>приложение 3</t>
  </si>
  <si>
    <t>Приложение 4</t>
  </si>
  <si>
    <t>Сосновоборский Г/О</t>
  </si>
  <si>
    <t>Расчет субвенций бюджетам муниципальных образований, наделенных отдельным государственным полномочием Ленинградской области                   
на организацию мероприятий при осуществлении деятельности по обращению с животными без владельцев</t>
  </si>
  <si>
    <t>Количество ставок  на 2027</t>
  </si>
  <si>
    <t xml:space="preserve">Текущие расходы на 2027 год </t>
  </si>
  <si>
    <t>2026 год</t>
  </si>
  <si>
    <t>Количество ставок  на 2028</t>
  </si>
  <si>
    <t xml:space="preserve">Текущие расходы на 2028 год </t>
  </si>
  <si>
    <t>Расходы на реализацию полномочий на 2026 год (тыс. руб.)</t>
  </si>
  <si>
    <t>Расходы на реализацию полномочий  на 2027 год (тыс. руб.)</t>
  </si>
  <si>
    <t>Расходы на реализацию полномочий на 2028 год (тыс. руб.)</t>
  </si>
  <si>
    <t xml:space="preserve">ФОТ на </t>
  </si>
  <si>
    <t>*на 2027 и 2028 год аналогично</t>
  </si>
  <si>
    <t>на 2026 год и на плановый период 2027 и 2028 годов (тысяч рублей)</t>
  </si>
  <si>
    <t>Гатчинский муниципальный округ</t>
  </si>
  <si>
    <t xml:space="preserve">ФОТ оплаты труда по должности ГГС ЛО "специалист первой категории" с начислениями на 2026 год составит  - 1 927 052,53 руб руб. 
</t>
  </si>
  <si>
    <t xml:space="preserve">Общая сумма субвенции </t>
  </si>
  <si>
    <r>
      <t xml:space="preserve">Расчет субвенций произведен в соответствии с областным законом Ленобласти от 23.07.2021 г. </t>
    </r>
    <r>
      <rPr>
        <sz val="11"/>
        <rFont val="Times New Roman"/>
        <family val="1"/>
        <charset val="204"/>
      </rPr>
      <t xml:space="preserve">№ 103-оз </t>
    </r>
  </si>
  <si>
    <r>
      <t xml:space="preserve">Субвенция </t>
    </r>
    <r>
      <rPr>
        <b/>
        <sz val="10"/>
        <rFont val="Times New Roman"/>
        <family val="1"/>
        <charset val="204"/>
      </rPr>
      <t>на реализацию полномочий</t>
    </r>
    <r>
      <rPr>
        <sz val="11"/>
        <color theme="1"/>
        <rFont val="Times New Roman"/>
        <family val="1"/>
        <charset val="204"/>
      </rPr>
      <t xml:space="preserve"> = (ФОТ  с начислениями (30,2 %) специалиста 1 категории  Х  количество ставок) + 10 % текущие расходы  на содержание</t>
    </r>
  </si>
  <si>
    <r>
      <t xml:space="preserve">Субвенция </t>
    </r>
    <r>
      <rPr>
        <b/>
        <sz val="10"/>
        <rFont val="Times New Roman"/>
        <family val="1"/>
        <charset val="204"/>
      </rPr>
      <t>на обеспечение полномочий</t>
    </r>
    <r>
      <rPr>
        <sz val="11"/>
        <color theme="1"/>
        <rFont val="Times New Roman"/>
        <family val="1"/>
        <charset val="204"/>
      </rPr>
      <t xml:space="preserve"> =   Количество животных Х  Расчетная стоимость ветеринарных мероприятий на обеспечение полномочий (18347 руб.)</t>
    </r>
  </si>
  <si>
    <t>Приложение 39 к пояснительной записке 2026 года</t>
  </si>
  <si>
    <t>Расчет объема субвенций бюджетам муниципальных образований Ленинградской области на осуществление отдельным государственных полномочий по организации мероприятий при осуществлении деятельности по обращению с животными без владельцев, 
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</si>
</sst>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&quot;р.&quot;"/>
    <numFmt numFmtId="166" formatCode="0.0"/>
    <numFmt numFmtId="167" formatCode="0.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4" fillId="0" borderId="0"/>
  </cellStyleXfs>
  <cellXfs count="33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1" fillId="0" borderId="4" xfId="0" applyFont="1" applyBorder="1" applyAlignment="1">
      <alignment wrapText="1"/>
    </xf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/>
    <xf numFmtId="0" fontId="3" fillId="0" borderId="10" xfId="0" applyFont="1" applyBorder="1" applyAlignment="1"/>
    <xf numFmtId="4" fontId="0" fillId="0" borderId="0" xfId="0" applyNumberFormat="1"/>
    <xf numFmtId="0" fontId="6" fillId="0" borderId="0" xfId="1" applyAlignment="1"/>
    <xf numFmtId="0" fontId="6" fillId="0" borderId="0" xfId="1"/>
    <xf numFmtId="0" fontId="6" fillId="0" borderId="0" xfId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8" fillId="0" borderId="0" xfId="0" applyNumberFormat="1" applyFont="1"/>
    <xf numFmtId="3" fontId="0" fillId="0" borderId="0" xfId="0" applyNumberFormat="1" applyAlignment="1">
      <alignment horizontal="center"/>
    </xf>
    <xf numFmtId="166" fontId="0" fillId="0" borderId="0" xfId="0" applyNumberFormat="1"/>
    <xf numFmtId="4" fontId="8" fillId="0" borderId="0" xfId="0" applyNumberFormat="1" applyFont="1"/>
    <xf numFmtId="0" fontId="6" fillId="0" borderId="0" xfId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4" fontId="12" fillId="0" borderId="1" xfId="1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1" fillId="0" borderId="0" xfId="0" applyFont="1" applyFill="1" applyBorder="1" applyAlignment="1">
      <alignment vertical="top" wrapText="1"/>
    </xf>
    <xf numFmtId="3" fontId="10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Border="1"/>
    <xf numFmtId="167" fontId="16" fillId="0" borderId="0" xfId="0" applyNumberFormat="1" applyFont="1" applyFill="1" applyBorder="1"/>
    <xf numFmtId="0" fontId="0" fillId="0" borderId="0" xfId="0" applyAlignment="1"/>
    <xf numFmtId="0" fontId="12" fillId="0" borderId="0" xfId="0" applyFont="1"/>
    <xf numFmtId="0" fontId="4" fillId="0" borderId="0" xfId="2"/>
    <xf numFmtId="0" fontId="4" fillId="0" borderId="0" xfId="2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2" applyAlignment="1">
      <alignment horizontal="center" vertical="center"/>
    </xf>
    <xf numFmtId="0" fontId="18" fillId="0" borderId="0" xfId="1" applyFont="1" applyAlignment="1"/>
    <xf numFmtId="0" fontId="3" fillId="0" borderId="5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4" fillId="3" borderId="34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0" fillId="0" borderId="0" xfId="0" applyNumberFormat="1" applyFont="1" applyAlignment="1">
      <alignment horizontal="left"/>
    </xf>
    <xf numFmtId="4" fontId="1" fillId="0" borderId="0" xfId="0" applyNumberFormat="1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NumberFormat="1" applyFont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vertical="center"/>
    </xf>
    <xf numFmtId="0" fontId="12" fillId="6" borderId="6" xfId="2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9" fontId="9" fillId="3" borderId="18" xfId="2" applyNumberFormat="1" applyFont="1" applyFill="1" applyBorder="1" applyAlignment="1">
      <alignment horizontal="center" vertical="center" wrapText="1"/>
    </xf>
    <xf numFmtId="9" fontId="9" fillId="3" borderId="30" xfId="2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0" fontId="22" fillId="0" borderId="1" xfId="0" applyFont="1" applyBorder="1" applyAlignment="1">
      <alignment vertical="center"/>
    </xf>
    <xf numFmtId="0" fontId="12" fillId="6" borderId="1" xfId="2" applyFont="1" applyFill="1" applyBorder="1" applyAlignment="1">
      <alignment horizontal="center" vertical="center"/>
    </xf>
    <xf numFmtId="0" fontId="10" fillId="0" borderId="6" xfId="0" applyFont="1" applyBorder="1"/>
    <xf numFmtId="164" fontId="10" fillId="0" borderId="6" xfId="0" applyNumberFormat="1" applyFont="1" applyFill="1" applyBorder="1" applyAlignment="1">
      <alignment horizontal="center" vertical="center"/>
    </xf>
    <xf numFmtId="167" fontId="16" fillId="0" borderId="6" xfId="0" applyNumberFormat="1" applyFont="1" applyFill="1" applyBorder="1"/>
    <xf numFmtId="0" fontId="23" fillId="3" borderId="1" xfId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0" fillId="2" borderId="12" xfId="0" applyFill="1" applyBorder="1" applyAlignment="1">
      <alignment horizontal="center"/>
    </xf>
    <xf numFmtId="0" fontId="22" fillId="0" borderId="41" xfId="0" applyFont="1" applyFill="1" applyBorder="1" applyAlignment="1">
      <alignment horizontal="right" vertical="center"/>
    </xf>
    <xf numFmtId="0" fontId="1" fillId="2" borderId="44" xfId="0" applyFon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12" xfId="0" applyNumberFormat="1" applyFill="1" applyBorder="1" applyAlignment="1">
      <alignment horizontal="center" vertical="center"/>
    </xf>
    <xf numFmtId="4" fontId="1" fillId="2" borderId="42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64" fontId="14" fillId="2" borderId="11" xfId="0" applyNumberFormat="1" applyFont="1" applyFill="1" applyBorder="1" applyAlignment="1">
      <alignment horizontal="center" vertical="center"/>
    </xf>
    <xf numFmtId="164" fontId="14" fillId="2" borderId="26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9" fillId="5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indent="15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4" fontId="29" fillId="2" borderId="42" xfId="0" applyNumberFormat="1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31" fillId="0" borderId="0" xfId="0" applyFont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3" fontId="10" fillId="2" borderId="0" xfId="0" applyNumberFormat="1" applyFont="1" applyFill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" fontId="4" fillId="0" borderId="0" xfId="2" applyNumberFormat="1"/>
    <xf numFmtId="4" fontId="18" fillId="0" borderId="0" xfId="2" applyNumberFormat="1" applyFont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14" fillId="3" borderId="20" xfId="0" applyNumberFormat="1" applyFont="1" applyFill="1" applyBorder="1" applyAlignment="1">
      <alignment horizontal="center" vertical="center" wrapText="1"/>
    </xf>
    <xf numFmtId="1" fontId="14" fillId="3" borderId="5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3" fontId="15" fillId="3" borderId="46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3" fontId="14" fillId="3" borderId="25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 vertical="center"/>
    </xf>
    <xf numFmtId="49" fontId="22" fillId="2" borderId="47" xfId="0" applyNumberFormat="1" applyFont="1" applyFill="1" applyBorder="1" applyAlignment="1">
      <alignment horizontal="left" wrapText="1"/>
    </xf>
    <xf numFmtId="3" fontId="22" fillId="2" borderId="9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4" fontId="22" fillId="2" borderId="9" xfId="0" applyNumberFormat="1" applyFont="1" applyFill="1" applyBorder="1" applyAlignment="1">
      <alignment horizontal="center" vertical="center"/>
    </xf>
    <xf numFmtId="4" fontId="22" fillId="2" borderId="9" xfId="0" applyNumberFormat="1" applyFont="1" applyFill="1" applyBorder="1" applyAlignment="1">
      <alignment horizontal="center"/>
    </xf>
    <xf numFmtId="164" fontId="22" fillId="2" borderId="9" xfId="0" applyNumberFormat="1" applyFont="1" applyFill="1" applyBorder="1" applyAlignment="1">
      <alignment horizontal="center"/>
    </xf>
    <xf numFmtId="164" fontId="22" fillId="2" borderId="35" xfId="0" applyNumberFormat="1" applyFont="1" applyFill="1" applyBorder="1" applyAlignment="1">
      <alignment horizontal="center"/>
    </xf>
    <xf numFmtId="49" fontId="22" fillId="2" borderId="34" xfId="0" applyNumberFormat="1" applyFont="1" applyFill="1" applyBorder="1" applyAlignment="1">
      <alignment wrapText="1"/>
    </xf>
    <xf numFmtId="164" fontId="22" fillId="2" borderId="36" xfId="0" applyNumberFormat="1" applyFont="1" applyFill="1" applyBorder="1" applyAlignment="1">
      <alignment horizontal="center"/>
    </xf>
    <xf numFmtId="49" fontId="22" fillId="2" borderId="46" xfId="0" applyNumberFormat="1" applyFont="1" applyFill="1" applyBorder="1" applyAlignment="1">
      <alignment horizontal="left" wrapText="1"/>
    </xf>
    <xf numFmtId="3" fontId="22" fillId="2" borderId="5" xfId="0" applyNumberFormat="1" applyFont="1" applyFill="1" applyBorder="1" applyAlignment="1">
      <alignment horizontal="center"/>
    </xf>
    <xf numFmtId="1" fontId="22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4" fontId="22" fillId="2" borderId="5" xfId="0" applyNumberFormat="1" applyFont="1" applyFill="1" applyBorder="1" applyAlignment="1">
      <alignment horizontal="center" vertical="center"/>
    </xf>
    <xf numFmtId="4" fontId="22" fillId="2" borderId="5" xfId="0" applyNumberFormat="1" applyFont="1" applyFill="1" applyBorder="1" applyAlignment="1">
      <alignment horizontal="center"/>
    </xf>
    <xf numFmtId="164" fontId="22" fillId="2" borderId="5" xfId="0" applyNumberFormat="1" applyFont="1" applyFill="1" applyBorder="1" applyAlignment="1">
      <alignment horizontal="center"/>
    </xf>
    <xf numFmtId="164" fontId="22" fillId="2" borderId="25" xfId="0" applyNumberFormat="1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 vertical="center"/>
    </xf>
    <xf numFmtId="3" fontId="14" fillId="0" borderId="42" xfId="0" applyNumberFormat="1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3" fontId="14" fillId="2" borderId="42" xfId="0" applyNumberFormat="1" applyFont="1" applyFill="1" applyBorder="1" applyAlignment="1">
      <alignment horizontal="center" vertical="center"/>
    </xf>
    <xf numFmtId="4" fontId="15" fillId="2" borderId="42" xfId="0" applyNumberFormat="1" applyFont="1" applyFill="1" applyBorder="1" applyAlignment="1">
      <alignment horizontal="center" vertical="center"/>
    </xf>
    <xf numFmtId="4" fontId="14" fillId="2" borderId="42" xfId="0" applyNumberFormat="1" applyFont="1" applyFill="1" applyBorder="1" applyAlignment="1">
      <alignment horizontal="center" vertical="center"/>
    </xf>
    <xf numFmtId="4" fontId="14" fillId="2" borderId="43" xfId="0" applyNumberFormat="1" applyFont="1" applyFill="1" applyBorder="1" applyAlignment="1">
      <alignment horizontal="center" vertical="center"/>
    </xf>
    <xf numFmtId="164" fontId="14" fillId="2" borderId="42" xfId="0" applyNumberFormat="1" applyFont="1" applyFill="1" applyBorder="1" applyAlignment="1">
      <alignment horizontal="center" vertical="center"/>
    </xf>
    <xf numFmtId="164" fontId="14" fillId="2" borderId="45" xfId="0" applyNumberFormat="1" applyFont="1" applyFill="1" applyBorder="1" applyAlignment="1">
      <alignment horizontal="center" vertical="center"/>
    </xf>
    <xf numFmtId="4" fontId="22" fillId="7" borderId="9" xfId="0" applyNumberFormat="1" applyFont="1" applyFill="1" applyBorder="1" applyAlignment="1">
      <alignment horizontal="center" vertical="center"/>
    </xf>
    <xf numFmtId="4" fontId="22" fillId="7" borderId="1" xfId="0" applyNumberFormat="1" applyFont="1" applyFill="1" applyBorder="1" applyAlignment="1">
      <alignment horizontal="center" vertical="center"/>
    </xf>
    <xf numFmtId="4" fontId="11" fillId="7" borderId="1" xfId="0" applyNumberFormat="1" applyFont="1" applyFill="1" applyBorder="1" applyAlignment="1">
      <alignment horizontal="center" vertical="center"/>
    </xf>
    <xf numFmtId="4" fontId="22" fillId="7" borderId="5" xfId="0" applyNumberFormat="1" applyFont="1" applyFill="1" applyBorder="1" applyAlignment="1">
      <alignment horizontal="center" vertical="center"/>
    </xf>
    <xf numFmtId="4" fontId="15" fillId="3" borderId="15" xfId="0" applyNumberFormat="1" applyFont="1" applyFill="1" applyBorder="1" applyAlignment="1">
      <alignment horizontal="center" vertical="center" wrapText="1"/>
    </xf>
    <xf numFmtId="4" fontId="22" fillId="2" borderId="38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center" vertical="center"/>
    </xf>
    <xf numFmtId="4" fontId="22" fillId="2" borderId="15" xfId="0" applyNumberFormat="1" applyFont="1" applyFill="1" applyBorder="1" applyAlignment="1">
      <alignment horizontal="center" vertical="center"/>
    </xf>
    <xf numFmtId="164" fontId="22" fillId="7" borderId="65" xfId="0" applyNumberFormat="1" applyFont="1" applyFill="1" applyBorder="1" applyAlignment="1">
      <alignment horizontal="center"/>
    </xf>
    <xf numFmtId="164" fontId="22" fillId="7" borderId="4" xfId="0" applyNumberFormat="1" applyFont="1" applyFill="1" applyBorder="1" applyAlignment="1">
      <alignment horizontal="center"/>
    </xf>
    <xf numFmtId="164" fontId="22" fillId="7" borderId="20" xfId="0" applyNumberFormat="1" applyFont="1" applyFill="1" applyBorder="1" applyAlignment="1">
      <alignment horizontal="center"/>
    </xf>
    <xf numFmtId="4" fontId="22" fillId="7" borderId="47" xfId="0" applyNumberFormat="1" applyFont="1" applyFill="1" applyBorder="1" applyAlignment="1">
      <alignment horizontal="center"/>
    </xf>
    <xf numFmtId="4" fontId="22" fillId="2" borderId="35" xfId="0" applyNumberFormat="1" applyFont="1" applyFill="1" applyBorder="1" applyAlignment="1">
      <alignment horizontal="center"/>
    </xf>
    <xf numFmtId="4" fontId="22" fillId="7" borderId="34" xfId="0" applyNumberFormat="1" applyFont="1" applyFill="1" applyBorder="1" applyAlignment="1">
      <alignment horizontal="center"/>
    </xf>
    <xf numFmtId="4" fontId="22" fillId="2" borderId="36" xfId="0" applyNumberFormat="1" applyFont="1" applyFill="1" applyBorder="1" applyAlignment="1">
      <alignment horizontal="center"/>
    </xf>
    <xf numFmtId="4" fontId="11" fillId="7" borderId="34" xfId="0" applyNumberFormat="1" applyFont="1" applyFill="1" applyBorder="1" applyAlignment="1">
      <alignment horizontal="center"/>
    </xf>
    <xf numFmtId="4" fontId="22" fillId="7" borderId="46" xfId="0" applyNumberFormat="1" applyFont="1" applyFill="1" applyBorder="1" applyAlignment="1">
      <alignment horizontal="center"/>
    </xf>
    <xf numFmtId="4" fontId="22" fillId="2" borderId="25" xfId="0" applyNumberFormat="1" applyFont="1" applyFill="1" applyBorder="1" applyAlignment="1">
      <alignment horizontal="center"/>
    </xf>
    <xf numFmtId="4" fontId="15" fillId="2" borderId="41" xfId="0" applyNumberFormat="1" applyFont="1" applyFill="1" applyBorder="1" applyAlignment="1">
      <alignment horizontal="center" vertical="center"/>
    </xf>
    <xf numFmtId="4" fontId="14" fillId="2" borderId="45" xfId="0" applyNumberFormat="1" applyFont="1" applyFill="1" applyBorder="1" applyAlignment="1">
      <alignment horizontal="center" vertical="center"/>
    </xf>
    <xf numFmtId="164" fontId="14" fillId="7" borderId="14" xfId="0" applyNumberFormat="1" applyFont="1" applyFill="1" applyBorder="1" applyAlignment="1">
      <alignment horizontal="center" vertical="center"/>
    </xf>
    <xf numFmtId="164" fontId="22" fillId="2" borderId="38" xfId="0" applyNumberFormat="1" applyFont="1" applyFill="1" applyBorder="1" applyAlignment="1">
      <alignment horizontal="center"/>
    </xf>
    <xf numFmtId="164" fontId="22" fillId="2" borderId="2" xfId="0" applyNumberFormat="1" applyFont="1" applyFill="1" applyBorder="1" applyAlignment="1">
      <alignment horizontal="center"/>
    </xf>
    <xf numFmtId="164" fontId="22" fillId="2" borderId="15" xfId="0" applyNumberFormat="1" applyFont="1" applyFill="1" applyBorder="1" applyAlignment="1">
      <alignment horizontal="center"/>
    </xf>
    <xf numFmtId="164" fontId="22" fillId="2" borderId="65" xfId="0" applyNumberFormat="1" applyFont="1" applyFill="1" applyBorder="1" applyAlignment="1">
      <alignment horizontal="center"/>
    </xf>
    <xf numFmtId="164" fontId="22" fillId="2" borderId="4" xfId="0" applyNumberFormat="1" applyFont="1" applyFill="1" applyBorder="1" applyAlignment="1">
      <alignment horizontal="center"/>
    </xf>
    <xf numFmtId="164" fontId="22" fillId="2" borderId="20" xfId="0" applyNumberFormat="1" applyFont="1" applyFill="1" applyBorder="1" applyAlignment="1">
      <alignment horizontal="center"/>
    </xf>
    <xf numFmtId="0" fontId="14" fillId="3" borderId="66" xfId="0" applyFont="1" applyFill="1" applyBorder="1" applyAlignment="1">
      <alignment horizontal="center" vertical="center" wrapText="1"/>
    </xf>
    <xf numFmtId="164" fontId="22" fillId="7" borderId="34" xfId="0" applyNumberFormat="1" applyFont="1" applyFill="1" applyBorder="1" applyAlignment="1">
      <alignment horizontal="center"/>
    </xf>
    <xf numFmtId="164" fontId="22" fillId="7" borderId="29" xfId="0" applyNumberFormat="1" applyFont="1" applyFill="1" applyBorder="1" applyAlignment="1">
      <alignment horizontal="center"/>
    </xf>
    <xf numFmtId="164" fontId="22" fillId="2" borderId="7" xfId="0" applyNumberFormat="1" applyFont="1" applyFill="1" applyBorder="1" applyAlignment="1">
      <alignment horizontal="center"/>
    </xf>
    <xf numFmtId="164" fontId="22" fillId="2" borderId="30" xfId="0" applyNumberFormat="1" applyFont="1" applyFill="1" applyBorder="1" applyAlignment="1">
      <alignment horizontal="center"/>
    </xf>
    <xf numFmtId="164" fontId="15" fillId="7" borderId="44" xfId="0" applyNumberFormat="1" applyFont="1" applyFill="1" applyBorder="1" applyAlignment="1">
      <alignment horizontal="center" vertical="center"/>
    </xf>
    <xf numFmtId="164" fontId="30" fillId="4" borderId="44" xfId="0" applyNumberFormat="1" applyFont="1" applyFill="1" applyBorder="1" applyAlignment="1">
      <alignment horizontal="center" vertical="center"/>
    </xf>
    <xf numFmtId="164" fontId="30" fillId="4" borderId="42" xfId="0" applyNumberFormat="1" applyFont="1" applyFill="1" applyBorder="1" applyAlignment="1">
      <alignment horizontal="center" vertical="center"/>
    </xf>
    <xf numFmtId="164" fontId="30" fillId="4" borderId="45" xfId="0" applyNumberFormat="1" applyFont="1" applyFill="1" applyBorder="1" applyAlignment="1">
      <alignment horizontal="center" vertical="center"/>
    </xf>
    <xf numFmtId="164" fontId="9" fillId="8" borderId="1" xfId="1" applyNumberFormat="1" applyFont="1" applyFill="1" applyBorder="1" applyAlignment="1">
      <alignment horizontal="center" vertical="center"/>
    </xf>
    <xf numFmtId="0" fontId="35" fillId="6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4" fontId="1" fillId="8" borderId="45" xfId="0" applyNumberFormat="1" applyFont="1" applyFill="1" applyBorder="1" applyAlignment="1">
      <alignment horizontal="center" vertical="center"/>
    </xf>
    <xf numFmtId="4" fontId="22" fillId="2" borderId="51" xfId="0" applyNumberFormat="1" applyFont="1" applyFill="1" applyBorder="1" applyAlignment="1">
      <alignment horizontal="center" vertical="center" wrapText="1"/>
    </xf>
    <xf numFmtId="4" fontId="14" fillId="2" borderId="51" xfId="0" applyNumberFormat="1" applyFont="1" applyFill="1" applyBorder="1" applyAlignment="1">
      <alignment horizontal="center" vertical="center" wrapText="1"/>
    </xf>
    <xf numFmtId="4" fontId="26" fillId="3" borderId="31" xfId="0" applyNumberFormat="1" applyFont="1" applyFill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center" vertical="center" wrapText="1"/>
    </xf>
    <xf numFmtId="4" fontId="22" fillId="0" borderId="28" xfId="0" applyNumberFormat="1" applyFont="1" applyBorder="1" applyAlignment="1">
      <alignment horizontal="center" vertical="center" wrapText="1"/>
    </xf>
    <xf numFmtId="4" fontId="26" fillId="3" borderId="2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Alignment="1"/>
    <xf numFmtId="3" fontId="16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0" fillId="3" borderId="23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wrapText="1"/>
    </xf>
    <xf numFmtId="2" fontId="3" fillId="0" borderId="19" xfId="0" applyNumberFormat="1" applyFont="1" applyBorder="1" applyAlignment="1">
      <alignment horizontal="center" wrapText="1"/>
    </xf>
    <xf numFmtId="2" fontId="3" fillId="0" borderId="20" xfId="0" applyNumberFormat="1" applyFont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 wrapText="1"/>
    </xf>
    <xf numFmtId="0" fontId="14" fillId="3" borderId="6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6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165" fontId="14" fillId="3" borderId="39" xfId="0" applyNumberFormat="1" applyFont="1" applyFill="1" applyBorder="1" applyAlignment="1">
      <alignment horizontal="center" vertical="center" wrapText="1"/>
    </xf>
    <xf numFmtId="165" fontId="14" fillId="3" borderId="37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distributed" wrapText="1"/>
    </xf>
    <xf numFmtId="0" fontId="22" fillId="0" borderId="0" xfId="0" applyFont="1" applyBorder="1" applyAlignment="1">
      <alignment horizontal="left" vertical="distributed"/>
    </xf>
    <xf numFmtId="0" fontId="15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distributed"/>
    </xf>
    <xf numFmtId="0" fontId="22" fillId="0" borderId="0" xfId="0" applyFont="1" applyAlignment="1"/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Alignment="1">
      <alignment vertical="distributed"/>
    </xf>
    <xf numFmtId="0" fontId="5" fillId="0" borderId="0" xfId="1" applyFont="1" applyAlignment="1">
      <alignment horizontal="center"/>
    </xf>
    <xf numFmtId="0" fontId="12" fillId="0" borderId="0" xfId="0" applyFont="1" applyAlignment="1">
      <alignment horizontal="right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center"/>
    </xf>
    <xf numFmtId="0" fontId="23" fillId="0" borderId="0" xfId="1" applyFont="1" applyAlignment="1">
      <alignment horizontal="center" vertical="top" wrapText="1"/>
    </xf>
    <xf numFmtId="0" fontId="23" fillId="0" borderId="0" xfId="1" applyFont="1" applyAlignment="1">
      <alignment horizontal="center" vertical="top"/>
    </xf>
    <xf numFmtId="0" fontId="9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0" fontId="23" fillId="3" borderId="6" xfId="1" applyFont="1" applyFill="1" applyBorder="1" applyAlignment="1">
      <alignment horizontal="center" vertical="center" wrapText="1"/>
    </xf>
    <xf numFmtId="0" fontId="23" fillId="3" borderId="2" xfId="1" applyFont="1" applyFill="1" applyBorder="1" applyAlignment="1">
      <alignment horizontal="center" vertical="center"/>
    </xf>
    <xf numFmtId="0" fontId="23" fillId="3" borderId="3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9" fillId="3" borderId="35" xfId="0" applyNumberFormat="1" applyFont="1" applyFill="1" applyBorder="1" applyAlignment="1">
      <alignment horizontal="center" vertical="center" wrapText="1"/>
    </xf>
    <xf numFmtId="0" fontId="9" fillId="3" borderId="3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4" fillId="0" borderId="0" xfId="2" applyAlignment="1">
      <alignment horizontal="center"/>
    </xf>
    <xf numFmtId="0" fontId="17" fillId="0" borderId="0" xfId="0" applyFont="1" applyAlignment="1">
      <alignment horizontal="right"/>
    </xf>
    <xf numFmtId="0" fontId="9" fillId="3" borderId="38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2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4" fillId="0" borderId="49" xfId="0" applyFont="1" applyBorder="1" applyAlignment="1">
      <alignment horizontal="right" vertical="center" wrapText="1"/>
    </xf>
    <xf numFmtId="0" fontId="14" fillId="0" borderId="51" xfId="0" applyFont="1" applyBorder="1" applyAlignment="1">
      <alignment horizontal="right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60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61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 wrapText="1"/>
    </xf>
    <xf numFmtId="0" fontId="14" fillId="3" borderId="58" xfId="0" applyFont="1" applyFill="1" applyBorder="1" applyAlignment="1">
      <alignment horizontal="center" vertical="center" wrapText="1"/>
    </xf>
    <xf numFmtId="0" fontId="14" fillId="3" borderId="5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4" fillId="3" borderId="55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32" fillId="3" borderId="49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32" fillId="3" borderId="51" xfId="0" applyFont="1" applyFill="1" applyBorder="1" applyAlignment="1">
      <alignment horizontal="center" vertical="center" wrapText="1"/>
    </xf>
    <xf numFmtId="0" fontId="32" fillId="3" borderId="52" xfId="0" applyFont="1" applyFill="1" applyBorder="1" applyAlignment="1">
      <alignment horizontal="center"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5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colors>
    <mruColors>
      <color rgb="FFFFFF99"/>
      <color rgb="FFFFFFFF"/>
      <color rgb="FFFFFFCC"/>
      <color rgb="FFCCFFFF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C55"/>
  <sheetViews>
    <sheetView topLeftCell="A15" zoomScale="86" zoomScaleNormal="86" workbookViewId="0">
      <pane xSplit="11" topLeftCell="Q1" activePane="topRight" state="frozen"/>
      <selection activeCell="A9" sqref="A9"/>
      <selection pane="topRight" activeCell="U12" sqref="U12"/>
    </sheetView>
  </sheetViews>
  <sheetFormatPr defaultRowHeight="15" x14ac:dyDescent="0.25"/>
  <cols>
    <col min="1" max="1" width="20.140625" customWidth="1"/>
    <col min="2" max="2" width="10" customWidth="1"/>
    <col min="3" max="5" width="5.42578125" customWidth="1"/>
    <col min="6" max="7" width="6.85546875" customWidth="1"/>
    <col min="8" max="8" width="6.5703125" customWidth="1"/>
    <col min="9" max="11" width="8" customWidth="1"/>
    <col min="12" max="13" width="14" customWidth="1"/>
    <col min="14" max="14" width="15.140625" customWidth="1"/>
    <col min="15" max="15" width="13.5703125" customWidth="1"/>
    <col min="16" max="17" width="14.140625" customWidth="1"/>
    <col min="18" max="18" width="12.140625" customWidth="1"/>
    <col min="19" max="19" width="12.5703125" customWidth="1"/>
    <col min="20" max="20" width="12.85546875" customWidth="1"/>
    <col min="21" max="22" width="10.85546875" customWidth="1"/>
    <col min="23" max="23" width="10.5703125" customWidth="1"/>
    <col min="24" max="26" width="9.28515625" customWidth="1"/>
    <col min="27" max="27" width="3.42578125" customWidth="1"/>
    <col min="28" max="29" width="11.7109375" bestFit="1" customWidth="1"/>
  </cols>
  <sheetData>
    <row r="2" spans="1:29" ht="42.75" customHeight="1" x14ac:dyDescent="0.25">
      <c r="A2" s="222" t="s">
        <v>97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</row>
    <row r="3" spans="1:29" ht="18.75" customHeight="1" x14ac:dyDescent="0.3">
      <c r="A3" s="225" t="str">
        <f>CONCATENATE("на ",LEFT(C10,4)," год и плановый период ",LEFT(C10,4)+1," и ",LEFT(C10,4)+2," годов")</f>
        <v>на 2026 год и плановый период 2027 и 2028 годов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</row>
    <row r="4" spans="1:29" ht="13.5" customHeight="1" thickBot="1" x14ac:dyDescent="0.35">
      <c r="D4" s="1"/>
    </row>
    <row r="5" spans="1:29" ht="3.75" hidden="1" customHeight="1" thickBot="1" x14ac:dyDescent="0.3">
      <c r="A5" t="s">
        <v>26</v>
      </c>
    </row>
    <row r="6" spans="1:29" hidden="1" x14ac:dyDescent="0.25">
      <c r="A6" s="11">
        <v>1</v>
      </c>
      <c r="B6" s="12"/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/>
      <c r="K6" s="12"/>
      <c r="L6" s="12">
        <v>10</v>
      </c>
      <c r="M6" s="12"/>
      <c r="N6" s="12"/>
      <c r="O6" s="12"/>
      <c r="P6" s="12"/>
      <c r="Q6" s="12"/>
      <c r="R6" s="12">
        <v>12</v>
      </c>
      <c r="S6" s="12"/>
      <c r="T6" s="12"/>
      <c r="U6" s="12">
        <v>13</v>
      </c>
      <c r="V6" s="12"/>
      <c r="W6" s="12">
        <v>14</v>
      </c>
      <c r="X6" s="12">
        <v>16</v>
      </c>
      <c r="Y6" s="12">
        <v>17</v>
      </c>
      <c r="Z6" s="12">
        <v>18</v>
      </c>
    </row>
    <row r="7" spans="1:29" ht="29.25" hidden="1" customHeight="1" x14ac:dyDescent="0.25">
      <c r="A7" s="13"/>
      <c r="B7" s="2"/>
      <c r="C7" s="3"/>
      <c r="D7" s="3"/>
      <c r="E7" s="3"/>
      <c r="F7" s="3" t="s">
        <v>21</v>
      </c>
      <c r="G7" s="3" t="s">
        <v>22</v>
      </c>
      <c r="H7" s="3" t="s">
        <v>23</v>
      </c>
      <c r="I7" s="5"/>
      <c r="J7" s="5"/>
      <c r="K7" s="5"/>
      <c r="L7" s="21" t="s">
        <v>29</v>
      </c>
      <c r="M7" s="21" t="s">
        <v>31</v>
      </c>
      <c r="N7" s="21"/>
      <c r="O7" s="3"/>
      <c r="P7" s="3"/>
      <c r="Q7" s="3"/>
      <c r="R7" s="3" t="s">
        <v>20</v>
      </c>
      <c r="S7" s="3"/>
      <c r="T7" s="3"/>
      <c r="U7" s="3" t="s">
        <v>32</v>
      </c>
      <c r="V7" s="3"/>
      <c r="W7" s="3" t="s">
        <v>33</v>
      </c>
      <c r="X7" s="3" t="s">
        <v>24</v>
      </c>
      <c r="Y7" s="3" t="s">
        <v>25</v>
      </c>
      <c r="Z7" s="3" t="s">
        <v>30</v>
      </c>
    </row>
    <row r="8" spans="1:29" s="10" customFormat="1" ht="1.5" hidden="1" customHeight="1" thickBot="1" x14ac:dyDescent="0.25">
      <c r="A8" s="14"/>
      <c r="B8" s="54" t="str">
        <f>CONCATENATE("Количество безнадзорных животных по результатам мониторинга 
",LEFT(D10,4)-1," года")</f>
        <v>Количество безнадзорных животных по результатам мониторинга 
2026 года</v>
      </c>
      <c r="C8" s="7"/>
      <c r="D8" s="22"/>
      <c r="E8" s="20"/>
      <c r="F8" s="7"/>
      <c r="G8" s="8"/>
      <c r="H8" s="9"/>
      <c r="I8" s="23" t="s">
        <v>39</v>
      </c>
      <c r="J8" s="23"/>
      <c r="K8" s="23"/>
      <c r="L8" s="24" t="s">
        <v>37</v>
      </c>
      <c r="M8" s="24"/>
      <c r="N8" s="24"/>
      <c r="O8" s="54"/>
      <c r="P8" s="54"/>
      <c r="Q8" s="54"/>
      <c r="R8" s="54" t="s">
        <v>36</v>
      </c>
      <c r="S8" s="55"/>
      <c r="T8" s="55"/>
      <c r="U8" s="230" t="s">
        <v>38</v>
      </c>
      <c r="V8" s="231"/>
      <c r="W8" s="231"/>
      <c r="X8" s="234" t="s">
        <v>19</v>
      </c>
      <c r="Y8" s="235"/>
      <c r="Z8" s="236"/>
    </row>
    <row r="9" spans="1:29" ht="93" customHeight="1" x14ac:dyDescent="0.25">
      <c r="A9" s="249" t="s">
        <v>40</v>
      </c>
      <c r="B9" s="256" t="s">
        <v>41</v>
      </c>
      <c r="C9" s="223" t="s">
        <v>71</v>
      </c>
      <c r="D9" s="223"/>
      <c r="E9" s="224"/>
      <c r="F9" s="226" t="s">
        <v>42</v>
      </c>
      <c r="G9" s="223"/>
      <c r="H9" s="224"/>
      <c r="I9" s="237" t="s">
        <v>68</v>
      </c>
      <c r="J9" s="237" t="s">
        <v>98</v>
      </c>
      <c r="K9" s="237" t="s">
        <v>101</v>
      </c>
      <c r="L9" s="237" t="str">
        <f>CONCATENATE("Фонд оплаты труда на ",LEFT(C10,4)," год")</f>
        <v>Фонд оплаты труда на 2026 год</v>
      </c>
      <c r="M9" s="237" t="str">
        <f>CONCATENATE("Фонд оплаты труда на ",LEFT(D10,4)," год")</f>
        <v>Фонд оплаты труда на 2027 год</v>
      </c>
      <c r="N9" s="254" t="str">
        <f>CONCATENATE("Фонд оплаты труда на ",LEFT(E10,4)," год")</f>
        <v>Фонд оплаты труда на 2028 год</v>
      </c>
      <c r="O9" s="252" t="s">
        <v>69</v>
      </c>
      <c r="P9" s="246" t="s">
        <v>99</v>
      </c>
      <c r="Q9" s="247" t="s">
        <v>102</v>
      </c>
      <c r="R9" s="241" t="s">
        <v>103</v>
      </c>
      <c r="S9" s="246" t="s">
        <v>104</v>
      </c>
      <c r="T9" s="244" t="s">
        <v>105</v>
      </c>
      <c r="U9" s="227" t="s">
        <v>44</v>
      </c>
      <c r="V9" s="228"/>
      <c r="W9" s="229"/>
      <c r="X9" s="232" t="s">
        <v>43</v>
      </c>
      <c r="Y9" s="232"/>
      <c r="Z9" s="233"/>
    </row>
    <row r="10" spans="1:29" ht="36" customHeight="1" x14ac:dyDescent="0.25">
      <c r="A10" s="250"/>
      <c r="B10" s="257"/>
      <c r="C10" s="65" t="s">
        <v>100</v>
      </c>
      <c r="D10" s="34" t="str">
        <f>CONCATENATE(LEFT(C10,4)+1," год")</f>
        <v>2027 год</v>
      </c>
      <c r="E10" s="34" t="str">
        <f>CONCATENATE(LEFT(D10,4)+1," год")</f>
        <v>2028 год</v>
      </c>
      <c r="F10" s="237" t="str">
        <f>C10</f>
        <v>2026 год</v>
      </c>
      <c r="G10" s="237" t="str">
        <f t="shared" ref="G10" si="0">D10</f>
        <v>2027 год</v>
      </c>
      <c r="H10" s="237" t="str">
        <f>E10</f>
        <v>2028 год</v>
      </c>
      <c r="I10" s="238"/>
      <c r="J10" s="238"/>
      <c r="K10" s="238"/>
      <c r="L10" s="251"/>
      <c r="M10" s="251"/>
      <c r="N10" s="255"/>
      <c r="O10" s="253"/>
      <c r="P10" s="238"/>
      <c r="Q10" s="248"/>
      <c r="R10" s="242"/>
      <c r="S10" s="238"/>
      <c r="T10" s="245"/>
      <c r="U10" s="56" t="str">
        <f>C10</f>
        <v>2026 год</v>
      </c>
      <c r="V10" s="56" t="str">
        <f t="shared" ref="V10:W10" si="1">D10</f>
        <v>2027 год</v>
      </c>
      <c r="W10" s="189" t="str">
        <f t="shared" si="1"/>
        <v>2028 год</v>
      </c>
      <c r="X10" s="243" t="str">
        <f>C10</f>
        <v>2026 год</v>
      </c>
      <c r="Y10" s="237" t="str">
        <f>D10</f>
        <v>2027 год</v>
      </c>
      <c r="Z10" s="239" t="str">
        <f>E10</f>
        <v>2028 год</v>
      </c>
    </row>
    <row r="11" spans="1:29" ht="22.5" customHeight="1" thickBot="1" x14ac:dyDescent="0.3">
      <c r="A11" s="250"/>
      <c r="B11" s="257"/>
      <c r="C11" s="124">
        <v>28</v>
      </c>
      <c r="D11" s="125">
        <f>C11</f>
        <v>28</v>
      </c>
      <c r="E11" s="125">
        <f>C11</f>
        <v>28</v>
      </c>
      <c r="F11" s="238"/>
      <c r="G11" s="238"/>
      <c r="H11" s="238"/>
      <c r="I11" s="238"/>
      <c r="J11" s="238"/>
      <c r="K11" s="238"/>
      <c r="L11" s="126">
        <v>1927052.53</v>
      </c>
      <c r="M11" s="126">
        <f>L11</f>
        <v>1927052.53</v>
      </c>
      <c r="N11" s="165">
        <f>M11</f>
        <v>1927052.53</v>
      </c>
      <c r="O11" s="253"/>
      <c r="P11" s="238"/>
      <c r="Q11" s="248"/>
      <c r="R11" s="242"/>
      <c r="S11" s="238"/>
      <c r="T11" s="245"/>
      <c r="U11" s="127">
        <v>18347</v>
      </c>
      <c r="V11" s="128">
        <v>18347</v>
      </c>
      <c r="W11" s="129">
        <v>18347</v>
      </c>
      <c r="X11" s="242"/>
      <c r="Y11" s="238"/>
      <c r="Z11" s="240"/>
    </row>
    <row r="12" spans="1:29" s="116" customFormat="1" ht="48.75" customHeight="1" x14ac:dyDescent="0.25">
      <c r="A12" s="134" t="s">
        <v>1</v>
      </c>
      <c r="B12" s="135">
        <f>'прил 3 мониторинг'!C13+'прил 3 мониторинг'!D13</f>
        <v>719</v>
      </c>
      <c r="C12" s="136">
        <f>C$11</f>
        <v>28</v>
      </c>
      <c r="D12" s="136">
        <f>D$11</f>
        <v>28</v>
      </c>
      <c r="E12" s="136">
        <f t="shared" ref="D12:E29" si="2">E$11</f>
        <v>28</v>
      </c>
      <c r="F12" s="135">
        <f>'прил 3 мониторинг'!G13</f>
        <v>91</v>
      </c>
      <c r="G12" s="135">
        <f>F12</f>
        <v>91</v>
      </c>
      <c r="H12" s="135">
        <f>G12</f>
        <v>91</v>
      </c>
      <c r="I12" s="137">
        <f>LOOKUP(B12,{0,100,400,600,1000,1500},{0.1,0.2,0.4,0.6,0.8,1})</f>
        <v>0.6</v>
      </c>
      <c r="J12" s="137">
        <f>LOOKUP(B12,{0,100,400,600,1000,1500},{0.1,0.2,0.4,0.6,0.8,1})</f>
        <v>0.6</v>
      </c>
      <c r="K12" s="137">
        <f>LOOKUP(B12,{0,100,400,600,1000,1500},{0.1,0.2,0.4,0.6,0.8,1})</f>
        <v>0.6</v>
      </c>
      <c r="L12" s="161">
        <f>ROUND($L$11*I12,2)</f>
        <v>1156231.52</v>
      </c>
      <c r="M12" s="138">
        <f>L12</f>
        <v>1156231.52</v>
      </c>
      <c r="N12" s="166">
        <f>M12</f>
        <v>1156231.52</v>
      </c>
      <c r="O12" s="173">
        <f>(L12*10%)</f>
        <v>115623.15</v>
      </c>
      <c r="P12" s="139">
        <f>M12*10%</f>
        <v>115623.15</v>
      </c>
      <c r="Q12" s="174">
        <f>N12*10%</f>
        <v>115623.15</v>
      </c>
      <c r="R12" s="170">
        <f t="shared" ref="R12:T29" si="3">ROUNDUP((L12+O12)/1000,1)</f>
        <v>1271.9000000000001</v>
      </c>
      <c r="S12" s="140">
        <f t="shared" si="3"/>
        <v>1271.9000000000001</v>
      </c>
      <c r="T12" s="183">
        <f t="shared" si="3"/>
        <v>1271.9000000000001</v>
      </c>
      <c r="U12" s="190">
        <f>(F12*U$11/1000)</f>
        <v>1669.6</v>
      </c>
      <c r="V12" s="140">
        <f>G12*V$11/1000</f>
        <v>1669.6</v>
      </c>
      <c r="W12" s="141">
        <f>(H12*W$11/1000)</f>
        <v>1669.6</v>
      </c>
      <c r="X12" s="186">
        <f t="shared" ref="X12:X29" si="4">R12+U12</f>
        <v>2941.5</v>
      </c>
      <c r="Y12" s="140">
        <f t="shared" ref="Y12:Y29" si="5">S12+V12</f>
        <v>2941.5</v>
      </c>
      <c r="Z12" s="141">
        <f t="shared" ref="Z12:Z29" si="6">T12+W12</f>
        <v>2941.5</v>
      </c>
      <c r="AB12" s="117"/>
      <c r="AC12" s="117"/>
    </row>
    <row r="13" spans="1:29" s="6" customFormat="1" ht="48.75" customHeight="1" x14ac:dyDescent="0.25">
      <c r="A13" s="142" t="s">
        <v>2</v>
      </c>
      <c r="B13" s="94">
        <f>'прил 3 мониторинг'!C14+'прил 3 мониторинг'!D14</f>
        <v>1016</v>
      </c>
      <c r="C13" s="96">
        <f t="shared" ref="C13:E29" si="7">C$11</f>
        <v>28</v>
      </c>
      <c r="D13" s="96">
        <f t="shared" si="2"/>
        <v>28</v>
      </c>
      <c r="E13" s="96">
        <f t="shared" si="2"/>
        <v>28</v>
      </c>
      <c r="F13" s="94">
        <f>'прил 3 мониторинг'!G14</f>
        <v>136</v>
      </c>
      <c r="G13" s="94">
        <f t="shared" ref="G13:H29" si="8">F13</f>
        <v>136</v>
      </c>
      <c r="H13" s="94">
        <f t="shared" si="8"/>
        <v>136</v>
      </c>
      <c r="I13" s="95">
        <f>LOOKUP(B13,{0,100,400,600,1000,1500},{0.1,0.2,0.4,0.6,0.8,1})</f>
        <v>0.8</v>
      </c>
      <c r="J13" s="95">
        <f>LOOKUP(B13,{0,100,400,600,1000,1500},{0.1,0.2,0.4,0.6,0.8,1})</f>
        <v>0.8</v>
      </c>
      <c r="K13" s="95">
        <f>LOOKUP(B13,{0,100,400,600,1000,1500},{0.1,0.2,0.4,0.6,0.8,1})</f>
        <v>0.8</v>
      </c>
      <c r="L13" s="162">
        <f>ROUND($L$11*I13,2)</f>
        <v>1541642.02</v>
      </c>
      <c r="M13" s="130">
        <f t="shared" ref="M13:N29" si="9">L13</f>
        <v>1541642.02</v>
      </c>
      <c r="N13" s="167">
        <f t="shared" si="9"/>
        <v>1541642.02</v>
      </c>
      <c r="O13" s="175">
        <f t="shared" ref="O13:O29" si="10">(L13*10%)</f>
        <v>154164.20000000001</v>
      </c>
      <c r="P13" s="131">
        <f t="shared" ref="P13:P29" si="11">M13*10%</f>
        <v>154164.20000000001</v>
      </c>
      <c r="Q13" s="176">
        <f t="shared" ref="Q13:Q29" si="12">N13*10%</f>
        <v>154164.20000000001</v>
      </c>
      <c r="R13" s="171">
        <f t="shared" ref="R13:R29" si="13">ROUNDUP((L13+O13)/1000,1)</f>
        <v>1695.9</v>
      </c>
      <c r="S13" s="132">
        <f t="shared" ref="S13:S29" si="14">ROUNDUP((M13+P13)/1000,1)</f>
        <v>1695.9</v>
      </c>
      <c r="T13" s="184">
        <f t="shared" si="3"/>
        <v>1695.9</v>
      </c>
      <c r="U13" s="190">
        <f t="shared" ref="U13:U29" si="15">(F13*U$11/1000)</f>
        <v>2495.1999999999998</v>
      </c>
      <c r="V13" s="132">
        <f t="shared" ref="V13:V29" si="16">G13*V$11/1000</f>
        <v>2495.1999999999998</v>
      </c>
      <c r="W13" s="143">
        <f t="shared" ref="W13:W29" si="17">(H13*W$11/1000)</f>
        <v>2495.1999999999998</v>
      </c>
      <c r="X13" s="187">
        <f t="shared" si="4"/>
        <v>4191.1000000000004</v>
      </c>
      <c r="Y13" s="132">
        <f t="shared" si="5"/>
        <v>4191.1000000000004</v>
      </c>
      <c r="Z13" s="143">
        <f t="shared" si="6"/>
        <v>4191.1000000000004</v>
      </c>
    </row>
    <row r="14" spans="1:29" s="6" customFormat="1" ht="48.75" customHeight="1" x14ac:dyDescent="0.25">
      <c r="A14" s="142" t="s">
        <v>3</v>
      </c>
      <c r="B14" s="94">
        <f>'прил 3 мониторинг'!C15+'прил 3 мониторинг'!D15</f>
        <v>786</v>
      </c>
      <c r="C14" s="96">
        <f t="shared" si="7"/>
        <v>28</v>
      </c>
      <c r="D14" s="96">
        <f t="shared" si="2"/>
        <v>28</v>
      </c>
      <c r="E14" s="96">
        <f t="shared" si="2"/>
        <v>28</v>
      </c>
      <c r="F14" s="94">
        <f>'прил 3 мониторинг'!G15</f>
        <v>61</v>
      </c>
      <c r="G14" s="94">
        <f t="shared" si="8"/>
        <v>61</v>
      </c>
      <c r="H14" s="94">
        <f t="shared" si="8"/>
        <v>61</v>
      </c>
      <c r="I14" s="95">
        <f>LOOKUP(B14,{0,100,400,600,1000,1500},{0.1,0.2,0.4,0.6,0.8,1})</f>
        <v>0.6</v>
      </c>
      <c r="J14" s="95">
        <f>LOOKUP(B14,{0,100,400,600,1000,1500},{0.1,0.2,0.4,0.6,0.8,1})</f>
        <v>0.6</v>
      </c>
      <c r="K14" s="95">
        <f>LOOKUP(B14,{0,100,400,600,1000,1500},{0.1,0.2,0.4,0.6,0.8,1})</f>
        <v>0.6</v>
      </c>
      <c r="L14" s="162">
        <f t="shared" ref="L14:L29" si="18">ROUND($L$11*I14,2)</f>
        <v>1156231.52</v>
      </c>
      <c r="M14" s="130">
        <f t="shared" si="9"/>
        <v>1156231.52</v>
      </c>
      <c r="N14" s="167">
        <f t="shared" si="9"/>
        <v>1156231.52</v>
      </c>
      <c r="O14" s="175">
        <f t="shared" si="10"/>
        <v>115623.15</v>
      </c>
      <c r="P14" s="131">
        <f t="shared" si="11"/>
        <v>115623.15</v>
      </c>
      <c r="Q14" s="176">
        <f t="shared" si="12"/>
        <v>115623.15</v>
      </c>
      <c r="R14" s="171">
        <f t="shared" si="13"/>
        <v>1271.9000000000001</v>
      </c>
      <c r="S14" s="132">
        <f t="shared" si="14"/>
        <v>1271.9000000000001</v>
      </c>
      <c r="T14" s="184">
        <f t="shared" si="3"/>
        <v>1271.9000000000001</v>
      </c>
      <c r="U14" s="190">
        <f t="shared" si="15"/>
        <v>1119.2</v>
      </c>
      <c r="V14" s="132">
        <f t="shared" si="16"/>
        <v>1119.2</v>
      </c>
      <c r="W14" s="143">
        <f t="shared" si="17"/>
        <v>1119.2</v>
      </c>
      <c r="X14" s="187">
        <f t="shared" si="4"/>
        <v>2391.1</v>
      </c>
      <c r="Y14" s="132">
        <f t="shared" si="5"/>
        <v>2391.1</v>
      </c>
      <c r="Z14" s="143">
        <f t="shared" si="6"/>
        <v>2391.1</v>
      </c>
    </row>
    <row r="15" spans="1:29" s="6" customFormat="1" ht="48.75" customHeight="1" x14ac:dyDescent="0.25">
      <c r="A15" s="142" t="s">
        <v>4</v>
      </c>
      <c r="B15" s="94">
        <f>'прил 3 мониторинг'!C16+'прил 3 мониторинг'!D16</f>
        <v>1345</v>
      </c>
      <c r="C15" s="96">
        <f t="shared" si="7"/>
        <v>28</v>
      </c>
      <c r="D15" s="96">
        <f t="shared" si="2"/>
        <v>28</v>
      </c>
      <c r="E15" s="96">
        <f t="shared" si="2"/>
        <v>28</v>
      </c>
      <c r="F15" s="94">
        <f>'прил 3 мониторинг'!G16</f>
        <v>219</v>
      </c>
      <c r="G15" s="94">
        <f t="shared" si="8"/>
        <v>219</v>
      </c>
      <c r="H15" s="94">
        <f t="shared" si="8"/>
        <v>219</v>
      </c>
      <c r="I15" s="95">
        <f>LOOKUP(B15,{0,100,400,600,1000,1500},{0.1,0.2,0.4,0.6,0.8,1})</f>
        <v>0.8</v>
      </c>
      <c r="J15" s="95">
        <f>LOOKUP(B15,{0,100,400,600,1000,1500},{0.1,0.2,0.4,0.6,0.8,1})</f>
        <v>0.8</v>
      </c>
      <c r="K15" s="95">
        <f>LOOKUP(B15,{0,100,400,600,1000,1500},{0.1,0.2,0.4,0.6,0.8,1})</f>
        <v>0.8</v>
      </c>
      <c r="L15" s="163">
        <f t="shared" si="18"/>
        <v>1541642.02</v>
      </c>
      <c r="M15" s="133">
        <f t="shared" si="9"/>
        <v>1541642.02</v>
      </c>
      <c r="N15" s="168">
        <f t="shared" si="9"/>
        <v>1541642.02</v>
      </c>
      <c r="O15" s="177">
        <f t="shared" si="10"/>
        <v>154164.20000000001</v>
      </c>
      <c r="P15" s="131">
        <f t="shared" si="11"/>
        <v>154164.20000000001</v>
      </c>
      <c r="Q15" s="176">
        <f t="shared" si="12"/>
        <v>154164.20000000001</v>
      </c>
      <c r="R15" s="171">
        <f t="shared" si="13"/>
        <v>1695.9</v>
      </c>
      <c r="S15" s="132">
        <f t="shared" si="14"/>
        <v>1695.9</v>
      </c>
      <c r="T15" s="184">
        <f t="shared" si="3"/>
        <v>1695.9</v>
      </c>
      <c r="U15" s="190">
        <f t="shared" si="15"/>
        <v>4018</v>
      </c>
      <c r="V15" s="132">
        <f t="shared" si="16"/>
        <v>4018</v>
      </c>
      <c r="W15" s="143">
        <f t="shared" si="17"/>
        <v>4018</v>
      </c>
      <c r="X15" s="187">
        <f t="shared" si="4"/>
        <v>5713.9</v>
      </c>
      <c r="Y15" s="132">
        <f t="shared" si="5"/>
        <v>5713.9</v>
      </c>
      <c r="Z15" s="143">
        <f t="shared" si="6"/>
        <v>5713.9</v>
      </c>
    </row>
    <row r="16" spans="1:29" s="6" customFormat="1" ht="48.75" customHeight="1" x14ac:dyDescent="0.25">
      <c r="A16" s="142" t="s">
        <v>35</v>
      </c>
      <c r="B16" s="94">
        <f>'прил 3 мониторинг'!C17+'прил 3 мониторинг'!D17</f>
        <v>1190</v>
      </c>
      <c r="C16" s="96">
        <f t="shared" si="7"/>
        <v>28</v>
      </c>
      <c r="D16" s="96">
        <f t="shared" si="2"/>
        <v>28</v>
      </c>
      <c r="E16" s="96">
        <f t="shared" si="2"/>
        <v>28</v>
      </c>
      <c r="F16" s="94">
        <f>'прил 3 мониторинг'!G17</f>
        <v>181</v>
      </c>
      <c r="G16" s="94">
        <f t="shared" si="8"/>
        <v>181</v>
      </c>
      <c r="H16" s="94">
        <f t="shared" si="8"/>
        <v>181</v>
      </c>
      <c r="I16" s="95">
        <f>LOOKUP(B16,{0,100,400,600,1000,1500},{0.1,0.2,0.4,0.6,0.8,1})</f>
        <v>0.8</v>
      </c>
      <c r="J16" s="95">
        <f>LOOKUP(B16,{0,100,400,600,1000,1500},{0.1,0.2,0.4,0.6,0.8,1})</f>
        <v>0.8</v>
      </c>
      <c r="K16" s="95">
        <f>LOOKUP(B16,{0,100,400,600,1000,1500},{0.1,0.2,0.4,0.6,0.8,1})</f>
        <v>0.8</v>
      </c>
      <c r="L16" s="162">
        <f t="shared" si="18"/>
        <v>1541642.02</v>
      </c>
      <c r="M16" s="130">
        <f t="shared" si="9"/>
        <v>1541642.02</v>
      </c>
      <c r="N16" s="167">
        <f t="shared" si="9"/>
        <v>1541642.02</v>
      </c>
      <c r="O16" s="175">
        <f t="shared" si="10"/>
        <v>154164.20000000001</v>
      </c>
      <c r="P16" s="131">
        <f t="shared" si="11"/>
        <v>154164.20000000001</v>
      </c>
      <c r="Q16" s="176">
        <f t="shared" si="12"/>
        <v>154164.20000000001</v>
      </c>
      <c r="R16" s="171">
        <f t="shared" si="13"/>
        <v>1695.9</v>
      </c>
      <c r="S16" s="132">
        <f t="shared" si="14"/>
        <v>1695.9</v>
      </c>
      <c r="T16" s="184">
        <f t="shared" si="3"/>
        <v>1695.9</v>
      </c>
      <c r="U16" s="190">
        <f t="shared" si="15"/>
        <v>3320.8</v>
      </c>
      <c r="V16" s="132">
        <f t="shared" si="16"/>
        <v>3320.8</v>
      </c>
      <c r="W16" s="143">
        <f t="shared" si="17"/>
        <v>3320.8</v>
      </c>
      <c r="X16" s="187">
        <f t="shared" si="4"/>
        <v>5016.7</v>
      </c>
      <c r="Y16" s="132">
        <f t="shared" si="5"/>
        <v>5016.7</v>
      </c>
      <c r="Z16" s="143">
        <f t="shared" si="6"/>
        <v>5016.7</v>
      </c>
    </row>
    <row r="17" spans="1:26" s="6" customFormat="1" ht="48.75" customHeight="1" x14ac:dyDescent="0.25">
      <c r="A17" s="142" t="s">
        <v>109</v>
      </c>
      <c r="B17" s="94">
        <f>'прил 3 мониторинг'!C18+'прил 3 мониторинг'!D18</f>
        <v>1943</v>
      </c>
      <c r="C17" s="96">
        <f t="shared" si="7"/>
        <v>28</v>
      </c>
      <c r="D17" s="96">
        <f t="shared" si="2"/>
        <v>28</v>
      </c>
      <c r="E17" s="96">
        <f t="shared" si="2"/>
        <v>28</v>
      </c>
      <c r="F17" s="94">
        <f>'прил 3 мониторинг'!G18</f>
        <v>185</v>
      </c>
      <c r="G17" s="94">
        <f t="shared" si="8"/>
        <v>185</v>
      </c>
      <c r="H17" s="94">
        <f t="shared" si="8"/>
        <v>185</v>
      </c>
      <c r="I17" s="95">
        <f>LOOKUP(B17,{0,100,400,600,1000,1500},{0.1,0.2,0.4,0.6,0.8,1})</f>
        <v>1</v>
      </c>
      <c r="J17" s="95">
        <f>LOOKUP(B17,{0,100,400,600,1000,1500},{0.1,0.2,0.4,0.6,0.8,1})</f>
        <v>1</v>
      </c>
      <c r="K17" s="95">
        <f>LOOKUP(B17,{0,100,400,600,1000,1500},{0.1,0.2,0.4,0.6,0.8,1})</f>
        <v>1</v>
      </c>
      <c r="L17" s="162">
        <f t="shared" si="18"/>
        <v>1927052.53</v>
      </c>
      <c r="M17" s="130">
        <f t="shared" si="9"/>
        <v>1927052.53</v>
      </c>
      <c r="N17" s="167">
        <f t="shared" si="9"/>
        <v>1927052.53</v>
      </c>
      <c r="O17" s="175">
        <f t="shared" si="10"/>
        <v>192705.25</v>
      </c>
      <c r="P17" s="131">
        <f t="shared" si="11"/>
        <v>192705.25</v>
      </c>
      <c r="Q17" s="176">
        <f t="shared" si="12"/>
        <v>192705.25</v>
      </c>
      <c r="R17" s="171">
        <f t="shared" si="13"/>
        <v>2119.8000000000002</v>
      </c>
      <c r="S17" s="132">
        <f t="shared" si="14"/>
        <v>2119.8000000000002</v>
      </c>
      <c r="T17" s="184">
        <f t="shared" si="3"/>
        <v>2119.8000000000002</v>
      </c>
      <c r="U17" s="190">
        <f t="shared" si="15"/>
        <v>3394.2</v>
      </c>
      <c r="V17" s="132">
        <f t="shared" si="16"/>
        <v>3394.2</v>
      </c>
      <c r="W17" s="143">
        <f t="shared" si="17"/>
        <v>3394.2</v>
      </c>
      <c r="X17" s="187">
        <f t="shared" si="4"/>
        <v>5514</v>
      </c>
      <c r="Y17" s="132">
        <f t="shared" si="5"/>
        <v>5514</v>
      </c>
      <c r="Z17" s="143">
        <f t="shared" si="6"/>
        <v>5514</v>
      </c>
    </row>
    <row r="18" spans="1:26" s="6" customFormat="1" ht="48.75" customHeight="1" x14ac:dyDescent="0.25">
      <c r="A18" s="142" t="s">
        <v>5</v>
      </c>
      <c r="B18" s="94">
        <f>'прил 3 мониторинг'!C19+'прил 3 мониторинг'!D19</f>
        <v>3298</v>
      </c>
      <c r="C18" s="96">
        <f t="shared" si="7"/>
        <v>28</v>
      </c>
      <c r="D18" s="96">
        <f t="shared" si="2"/>
        <v>28</v>
      </c>
      <c r="E18" s="96">
        <f t="shared" si="2"/>
        <v>28</v>
      </c>
      <c r="F18" s="94">
        <f>'прил 3 мониторинг'!G19</f>
        <v>176</v>
      </c>
      <c r="G18" s="94">
        <f t="shared" si="8"/>
        <v>176</v>
      </c>
      <c r="H18" s="94">
        <f t="shared" si="8"/>
        <v>176</v>
      </c>
      <c r="I18" s="95">
        <f>LOOKUP(B18,{0,100,400,600,1000,1500},{0.1,0.2,0.4,0.6,0.8,1})</f>
        <v>1</v>
      </c>
      <c r="J18" s="95">
        <f>LOOKUP(B18,{0,100,400,600,1000,1500},{0.1,0.2,0.4,0.6,0.8,1})</f>
        <v>1</v>
      </c>
      <c r="K18" s="95">
        <f>LOOKUP(B18,{0,100,400,600,1000,1500},{0.1,0.2,0.4,0.6,0.8,1})</f>
        <v>1</v>
      </c>
      <c r="L18" s="162">
        <f t="shared" si="18"/>
        <v>1927052.53</v>
      </c>
      <c r="M18" s="130">
        <f t="shared" si="9"/>
        <v>1927052.53</v>
      </c>
      <c r="N18" s="167">
        <f t="shared" si="9"/>
        <v>1927052.53</v>
      </c>
      <c r="O18" s="175">
        <f t="shared" si="10"/>
        <v>192705.25</v>
      </c>
      <c r="P18" s="131">
        <f t="shared" si="11"/>
        <v>192705.25</v>
      </c>
      <c r="Q18" s="176">
        <f t="shared" si="12"/>
        <v>192705.25</v>
      </c>
      <c r="R18" s="171">
        <f t="shared" si="13"/>
        <v>2119.8000000000002</v>
      </c>
      <c r="S18" s="132">
        <f t="shared" si="14"/>
        <v>2119.8000000000002</v>
      </c>
      <c r="T18" s="184">
        <f t="shared" si="3"/>
        <v>2119.8000000000002</v>
      </c>
      <c r="U18" s="190">
        <f t="shared" si="15"/>
        <v>3229.1</v>
      </c>
      <c r="V18" s="132">
        <f t="shared" si="16"/>
        <v>3229.1</v>
      </c>
      <c r="W18" s="143">
        <f t="shared" si="17"/>
        <v>3229.1</v>
      </c>
      <c r="X18" s="187">
        <f t="shared" si="4"/>
        <v>5348.9</v>
      </c>
      <c r="Y18" s="132">
        <f t="shared" si="5"/>
        <v>5348.9</v>
      </c>
      <c r="Z18" s="143">
        <f t="shared" si="6"/>
        <v>5348.9</v>
      </c>
    </row>
    <row r="19" spans="1:26" s="6" customFormat="1" ht="48.75" customHeight="1" x14ac:dyDescent="0.25">
      <c r="A19" s="142" t="s">
        <v>6</v>
      </c>
      <c r="B19" s="94">
        <f>'прил 3 мониторинг'!C20+'прил 3 мониторинг'!D20</f>
        <v>955</v>
      </c>
      <c r="C19" s="96">
        <f t="shared" si="7"/>
        <v>28</v>
      </c>
      <c r="D19" s="96">
        <f t="shared" si="2"/>
        <v>28</v>
      </c>
      <c r="E19" s="96">
        <f t="shared" si="2"/>
        <v>28</v>
      </c>
      <c r="F19" s="94">
        <f>'прил 3 мониторинг'!G20</f>
        <v>186</v>
      </c>
      <c r="G19" s="94">
        <f t="shared" si="8"/>
        <v>186</v>
      </c>
      <c r="H19" s="94">
        <f t="shared" si="8"/>
        <v>186</v>
      </c>
      <c r="I19" s="95">
        <f>LOOKUP(B19,{0,100,400,600,1000,1500},{0.1,0.2,0.4,0.6,0.8,1})</f>
        <v>0.6</v>
      </c>
      <c r="J19" s="95">
        <f>LOOKUP(B19,{0,100,400,600,1000,1500},{0.1,0.2,0.4,0.6,0.8,1})</f>
        <v>0.6</v>
      </c>
      <c r="K19" s="95">
        <f>LOOKUP(B19,{0,100,400,600,1000,1500},{0.1,0.2,0.4,0.6,0.8,1})</f>
        <v>0.6</v>
      </c>
      <c r="L19" s="162">
        <f t="shared" si="18"/>
        <v>1156231.52</v>
      </c>
      <c r="M19" s="130">
        <f t="shared" si="9"/>
        <v>1156231.52</v>
      </c>
      <c r="N19" s="167">
        <f t="shared" si="9"/>
        <v>1156231.52</v>
      </c>
      <c r="O19" s="175">
        <f t="shared" si="10"/>
        <v>115623.15</v>
      </c>
      <c r="P19" s="131">
        <f t="shared" si="11"/>
        <v>115623.15</v>
      </c>
      <c r="Q19" s="176">
        <f t="shared" si="12"/>
        <v>115623.15</v>
      </c>
      <c r="R19" s="171">
        <f t="shared" si="13"/>
        <v>1271.9000000000001</v>
      </c>
      <c r="S19" s="132">
        <f t="shared" si="14"/>
        <v>1271.9000000000001</v>
      </c>
      <c r="T19" s="184">
        <f t="shared" si="3"/>
        <v>1271.9000000000001</v>
      </c>
      <c r="U19" s="190">
        <f t="shared" si="15"/>
        <v>3412.5</v>
      </c>
      <c r="V19" s="132">
        <f t="shared" si="16"/>
        <v>3412.5</v>
      </c>
      <c r="W19" s="143">
        <f t="shared" si="17"/>
        <v>3412.5</v>
      </c>
      <c r="X19" s="187">
        <f t="shared" si="4"/>
        <v>4684.3999999999996</v>
      </c>
      <c r="Y19" s="132">
        <f t="shared" si="5"/>
        <v>4684.3999999999996</v>
      </c>
      <c r="Z19" s="143">
        <f t="shared" si="6"/>
        <v>4684.3999999999996</v>
      </c>
    </row>
    <row r="20" spans="1:26" s="6" customFormat="1" ht="48.75" customHeight="1" x14ac:dyDescent="0.25">
      <c r="A20" s="142" t="s">
        <v>7</v>
      </c>
      <c r="B20" s="94">
        <f>'прил 3 мониторинг'!C21+'прил 3 мониторинг'!D21</f>
        <v>598</v>
      </c>
      <c r="C20" s="96">
        <f t="shared" si="7"/>
        <v>28</v>
      </c>
      <c r="D20" s="96">
        <f t="shared" si="2"/>
        <v>28</v>
      </c>
      <c r="E20" s="96">
        <f t="shared" si="2"/>
        <v>28</v>
      </c>
      <c r="F20" s="94">
        <f>'прил 3 мониторинг'!G21</f>
        <v>105</v>
      </c>
      <c r="G20" s="94">
        <f t="shared" si="8"/>
        <v>105</v>
      </c>
      <c r="H20" s="94">
        <f t="shared" si="8"/>
        <v>105</v>
      </c>
      <c r="I20" s="95">
        <f>LOOKUP(B20,{0,100,400,600,1000,1500},{0.1,0.2,0.4,0.6,0.8,1})</f>
        <v>0.4</v>
      </c>
      <c r="J20" s="95">
        <f>LOOKUP(B20,{0,100,400,600,1000,1500},{0.1,0.2,0.4,0.6,0.8,1})</f>
        <v>0.4</v>
      </c>
      <c r="K20" s="95">
        <f>LOOKUP(B20,{0,100,400,600,1000,1500},{0.1,0.2,0.4,0.6,0.8,1})</f>
        <v>0.4</v>
      </c>
      <c r="L20" s="162">
        <f t="shared" si="18"/>
        <v>770821.01</v>
      </c>
      <c r="M20" s="130">
        <f t="shared" si="9"/>
        <v>770821.01</v>
      </c>
      <c r="N20" s="167">
        <f t="shared" si="9"/>
        <v>770821.01</v>
      </c>
      <c r="O20" s="175">
        <f t="shared" si="10"/>
        <v>77082.100000000006</v>
      </c>
      <c r="P20" s="131">
        <f t="shared" si="11"/>
        <v>77082.100000000006</v>
      </c>
      <c r="Q20" s="176">
        <f t="shared" si="12"/>
        <v>77082.100000000006</v>
      </c>
      <c r="R20" s="171">
        <f t="shared" si="13"/>
        <v>848</v>
      </c>
      <c r="S20" s="132">
        <f t="shared" si="14"/>
        <v>848</v>
      </c>
      <c r="T20" s="184">
        <f t="shared" si="3"/>
        <v>848</v>
      </c>
      <c r="U20" s="190">
        <f t="shared" si="15"/>
        <v>1926.4</v>
      </c>
      <c r="V20" s="132">
        <f t="shared" si="16"/>
        <v>1926.4</v>
      </c>
      <c r="W20" s="143">
        <f t="shared" si="17"/>
        <v>1926.4</v>
      </c>
      <c r="X20" s="187">
        <f t="shared" si="4"/>
        <v>2774.4</v>
      </c>
      <c r="Y20" s="132">
        <f t="shared" si="5"/>
        <v>2774.4</v>
      </c>
      <c r="Z20" s="143">
        <f t="shared" si="6"/>
        <v>2774.4</v>
      </c>
    </row>
    <row r="21" spans="1:26" s="6" customFormat="1" ht="48.75" customHeight="1" x14ac:dyDescent="0.25">
      <c r="A21" s="142" t="s">
        <v>8</v>
      </c>
      <c r="B21" s="94">
        <f>'прил 3 мониторинг'!C22+'прил 3 мониторинг'!D22</f>
        <v>753</v>
      </c>
      <c r="C21" s="96">
        <f t="shared" si="7"/>
        <v>28</v>
      </c>
      <c r="D21" s="96">
        <f t="shared" si="2"/>
        <v>28</v>
      </c>
      <c r="E21" s="96">
        <f t="shared" si="2"/>
        <v>28</v>
      </c>
      <c r="F21" s="94">
        <f>'прил 3 мониторинг'!G22</f>
        <v>148</v>
      </c>
      <c r="G21" s="94">
        <f t="shared" si="8"/>
        <v>148</v>
      </c>
      <c r="H21" s="94">
        <f t="shared" si="8"/>
        <v>148</v>
      </c>
      <c r="I21" s="95">
        <f>LOOKUP(B21,{0,100,400,600,1000,1500},{0.1,0.2,0.4,0.6,0.8,1})</f>
        <v>0.6</v>
      </c>
      <c r="J21" s="95">
        <f>LOOKUP(B21,{0,100,400,600,1000,1500},{0.1,0.2,0.4,0.6,0.8,1})</f>
        <v>0.6</v>
      </c>
      <c r="K21" s="95">
        <f>LOOKUP(B21,{0,100,400,600,1000,1500},{0.1,0.2,0.4,0.6,0.8,1})</f>
        <v>0.6</v>
      </c>
      <c r="L21" s="162">
        <f t="shared" si="18"/>
        <v>1156231.52</v>
      </c>
      <c r="M21" s="130">
        <f t="shared" si="9"/>
        <v>1156231.52</v>
      </c>
      <c r="N21" s="167">
        <f t="shared" si="9"/>
        <v>1156231.52</v>
      </c>
      <c r="O21" s="175">
        <f t="shared" si="10"/>
        <v>115623.15</v>
      </c>
      <c r="P21" s="131">
        <f t="shared" si="11"/>
        <v>115623.15</v>
      </c>
      <c r="Q21" s="176">
        <f t="shared" si="12"/>
        <v>115623.15</v>
      </c>
      <c r="R21" s="171">
        <f t="shared" si="13"/>
        <v>1271.9000000000001</v>
      </c>
      <c r="S21" s="132">
        <f t="shared" si="14"/>
        <v>1271.9000000000001</v>
      </c>
      <c r="T21" s="184">
        <f t="shared" si="3"/>
        <v>1271.9000000000001</v>
      </c>
      <c r="U21" s="190">
        <f t="shared" si="15"/>
        <v>2715.4</v>
      </c>
      <c r="V21" s="132">
        <f t="shared" si="16"/>
        <v>2715.4</v>
      </c>
      <c r="W21" s="143">
        <f t="shared" si="17"/>
        <v>2715.4</v>
      </c>
      <c r="X21" s="187">
        <f t="shared" si="4"/>
        <v>3987.3</v>
      </c>
      <c r="Y21" s="132">
        <f t="shared" si="5"/>
        <v>3987.3</v>
      </c>
      <c r="Z21" s="143">
        <f t="shared" si="6"/>
        <v>3987.3</v>
      </c>
    </row>
    <row r="22" spans="1:26" s="6" customFormat="1" ht="48.75" customHeight="1" x14ac:dyDescent="0.25">
      <c r="A22" s="142" t="s">
        <v>9</v>
      </c>
      <c r="B22" s="94">
        <f>'прил 3 мониторинг'!C23+'прил 3 мониторинг'!D23</f>
        <v>1080</v>
      </c>
      <c r="C22" s="96">
        <f t="shared" si="7"/>
        <v>28</v>
      </c>
      <c r="D22" s="96">
        <f t="shared" si="2"/>
        <v>28</v>
      </c>
      <c r="E22" s="96">
        <f t="shared" si="2"/>
        <v>28</v>
      </c>
      <c r="F22" s="94">
        <f>'прил 3 мониторинг'!G23</f>
        <v>156</v>
      </c>
      <c r="G22" s="94">
        <f t="shared" si="8"/>
        <v>156</v>
      </c>
      <c r="H22" s="94">
        <f t="shared" si="8"/>
        <v>156</v>
      </c>
      <c r="I22" s="95">
        <f>LOOKUP(B22,{0,100,400,600,1000,1500},{0.1,0.2,0.4,0.6,0.8,1})</f>
        <v>0.8</v>
      </c>
      <c r="J22" s="95">
        <f>LOOKUP(B22,{0,100,400,600,1000,1500},{0.1,0.2,0.4,0.6,0.8,1})</f>
        <v>0.8</v>
      </c>
      <c r="K22" s="95">
        <f>LOOKUP(B22,{0,100,400,600,1000,1500},{0.1,0.2,0.4,0.6,0.8,1})</f>
        <v>0.8</v>
      </c>
      <c r="L22" s="162">
        <f t="shared" si="18"/>
        <v>1541642.02</v>
      </c>
      <c r="M22" s="130">
        <f t="shared" si="9"/>
        <v>1541642.02</v>
      </c>
      <c r="N22" s="167">
        <f t="shared" si="9"/>
        <v>1541642.02</v>
      </c>
      <c r="O22" s="175">
        <f t="shared" si="10"/>
        <v>154164.20000000001</v>
      </c>
      <c r="P22" s="131">
        <f t="shared" si="11"/>
        <v>154164.20000000001</v>
      </c>
      <c r="Q22" s="176">
        <f t="shared" si="12"/>
        <v>154164.20000000001</v>
      </c>
      <c r="R22" s="171">
        <f t="shared" si="13"/>
        <v>1695.9</v>
      </c>
      <c r="S22" s="132">
        <f t="shared" si="14"/>
        <v>1695.9</v>
      </c>
      <c r="T22" s="184">
        <f t="shared" si="3"/>
        <v>1695.9</v>
      </c>
      <c r="U22" s="190">
        <f t="shared" si="15"/>
        <v>2862.1</v>
      </c>
      <c r="V22" s="132">
        <f t="shared" si="16"/>
        <v>2862.1</v>
      </c>
      <c r="W22" s="143">
        <f t="shared" si="17"/>
        <v>2862.1</v>
      </c>
      <c r="X22" s="187">
        <f t="shared" si="4"/>
        <v>4558</v>
      </c>
      <c r="Y22" s="132">
        <f t="shared" si="5"/>
        <v>4558</v>
      </c>
      <c r="Z22" s="143">
        <f t="shared" si="6"/>
        <v>4558</v>
      </c>
    </row>
    <row r="23" spans="1:26" s="6" customFormat="1" ht="48.75" customHeight="1" x14ac:dyDescent="0.25">
      <c r="A23" s="142" t="s">
        <v>10</v>
      </c>
      <c r="B23" s="94">
        <f>'прил 3 мониторинг'!C24+'прил 3 мониторинг'!D24</f>
        <v>585</v>
      </c>
      <c r="C23" s="96">
        <f t="shared" si="7"/>
        <v>28</v>
      </c>
      <c r="D23" s="96">
        <f t="shared" si="2"/>
        <v>28</v>
      </c>
      <c r="E23" s="96">
        <f t="shared" si="2"/>
        <v>28</v>
      </c>
      <c r="F23" s="94">
        <f>'прил 3 мониторинг'!G24</f>
        <v>104</v>
      </c>
      <c r="G23" s="94">
        <f t="shared" si="8"/>
        <v>104</v>
      </c>
      <c r="H23" s="94">
        <f t="shared" si="8"/>
        <v>104</v>
      </c>
      <c r="I23" s="95">
        <f>LOOKUP(B23,{0,100,400,600,1000,1500},{0.1,0.2,0.4,0.6,0.8,1})</f>
        <v>0.4</v>
      </c>
      <c r="J23" s="95">
        <f>LOOKUP(B23,{0,100,400,600,1000,1500},{0.1,0.2,0.4,0.6,0.8,1})</f>
        <v>0.4</v>
      </c>
      <c r="K23" s="95">
        <f>LOOKUP(B23,{0,100,400,600,1000,1500},{0.1,0.2,0.4,0.6,0.8,1})</f>
        <v>0.4</v>
      </c>
      <c r="L23" s="162">
        <f t="shared" si="18"/>
        <v>770821.01</v>
      </c>
      <c r="M23" s="130">
        <f t="shared" si="9"/>
        <v>770821.01</v>
      </c>
      <c r="N23" s="167">
        <f t="shared" si="9"/>
        <v>770821.01</v>
      </c>
      <c r="O23" s="175">
        <f t="shared" si="10"/>
        <v>77082.100000000006</v>
      </c>
      <c r="P23" s="131">
        <f t="shared" si="11"/>
        <v>77082.100000000006</v>
      </c>
      <c r="Q23" s="176">
        <f t="shared" si="12"/>
        <v>77082.100000000006</v>
      </c>
      <c r="R23" s="171">
        <f t="shared" si="13"/>
        <v>848</v>
      </c>
      <c r="S23" s="132">
        <f t="shared" si="14"/>
        <v>848</v>
      </c>
      <c r="T23" s="184">
        <f t="shared" si="3"/>
        <v>848</v>
      </c>
      <c r="U23" s="190">
        <f t="shared" si="15"/>
        <v>1908.1</v>
      </c>
      <c r="V23" s="132">
        <f t="shared" si="16"/>
        <v>1908.1</v>
      </c>
      <c r="W23" s="143">
        <f t="shared" si="17"/>
        <v>1908.1</v>
      </c>
      <c r="X23" s="187">
        <f t="shared" si="4"/>
        <v>2756.1</v>
      </c>
      <c r="Y23" s="132">
        <f t="shared" si="5"/>
        <v>2756.1</v>
      </c>
      <c r="Z23" s="143">
        <f t="shared" si="6"/>
        <v>2756.1</v>
      </c>
    </row>
    <row r="24" spans="1:26" s="6" customFormat="1" ht="48.75" customHeight="1" x14ac:dyDescent="0.25">
      <c r="A24" s="142" t="s">
        <v>11</v>
      </c>
      <c r="B24" s="94">
        <f>'прил 3 мониторинг'!C25+'прил 3 мониторинг'!D25</f>
        <v>532</v>
      </c>
      <c r="C24" s="96">
        <f t="shared" si="7"/>
        <v>28</v>
      </c>
      <c r="D24" s="96">
        <f t="shared" si="2"/>
        <v>28</v>
      </c>
      <c r="E24" s="96">
        <f t="shared" si="2"/>
        <v>28</v>
      </c>
      <c r="F24" s="94">
        <f>'прил 3 мониторинг'!G25</f>
        <v>63</v>
      </c>
      <c r="G24" s="94">
        <f t="shared" si="8"/>
        <v>63</v>
      </c>
      <c r="H24" s="94">
        <f t="shared" si="8"/>
        <v>63</v>
      </c>
      <c r="I24" s="95">
        <f>LOOKUP(B24,{0,100,400,600,1000,1500},{0.1,0.2,0.4,0.6,0.8,1})</f>
        <v>0.4</v>
      </c>
      <c r="J24" s="95">
        <f>LOOKUP(B24,{0,100,400,600,1000,1500},{0.1,0.2,0.4,0.6,0.8,1})</f>
        <v>0.4</v>
      </c>
      <c r="K24" s="95">
        <f>LOOKUP(B24,{0,100,400,600,1000,1500},{0.1,0.2,0.4,0.6,0.8,1})</f>
        <v>0.4</v>
      </c>
      <c r="L24" s="162">
        <f t="shared" si="18"/>
        <v>770821.01</v>
      </c>
      <c r="M24" s="130">
        <f t="shared" si="9"/>
        <v>770821.01</v>
      </c>
      <c r="N24" s="167">
        <f t="shared" si="9"/>
        <v>770821.01</v>
      </c>
      <c r="O24" s="175">
        <f t="shared" si="10"/>
        <v>77082.100000000006</v>
      </c>
      <c r="P24" s="131">
        <f t="shared" si="11"/>
        <v>77082.100000000006</v>
      </c>
      <c r="Q24" s="176">
        <f t="shared" si="12"/>
        <v>77082.100000000006</v>
      </c>
      <c r="R24" s="171">
        <f t="shared" si="13"/>
        <v>848</v>
      </c>
      <c r="S24" s="132">
        <f t="shared" si="14"/>
        <v>848</v>
      </c>
      <c r="T24" s="184">
        <f t="shared" si="3"/>
        <v>848</v>
      </c>
      <c r="U24" s="190">
        <f t="shared" si="15"/>
        <v>1155.9000000000001</v>
      </c>
      <c r="V24" s="132">
        <f t="shared" si="16"/>
        <v>1155.9000000000001</v>
      </c>
      <c r="W24" s="143">
        <f t="shared" si="17"/>
        <v>1155.9000000000001</v>
      </c>
      <c r="X24" s="187">
        <f t="shared" si="4"/>
        <v>2003.9</v>
      </c>
      <c r="Y24" s="132">
        <f t="shared" si="5"/>
        <v>2003.9</v>
      </c>
      <c r="Z24" s="143">
        <f t="shared" si="6"/>
        <v>2003.9</v>
      </c>
    </row>
    <row r="25" spans="1:26" s="6" customFormat="1" ht="48.75" customHeight="1" x14ac:dyDescent="0.25">
      <c r="A25" s="142" t="s">
        <v>12</v>
      </c>
      <c r="B25" s="94">
        <f>'прил 3 мониторинг'!C26+'прил 3 мониторинг'!D26</f>
        <v>921</v>
      </c>
      <c r="C25" s="96">
        <f t="shared" si="7"/>
        <v>28</v>
      </c>
      <c r="D25" s="96">
        <f t="shared" si="2"/>
        <v>28</v>
      </c>
      <c r="E25" s="96">
        <f t="shared" si="2"/>
        <v>28</v>
      </c>
      <c r="F25" s="94">
        <f>'прил 3 мониторинг'!G26</f>
        <v>80</v>
      </c>
      <c r="G25" s="94">
        <f t="shared" si="8"/>
        <v>80</v>
      </c>
      <c r="H25" s="94">
        <f t="shared" si="8"/>
        <v>80</v>
      </c>
      <c r="I25" s="95">
        <f>LOOKUP(B25,{0,100,400,600,1000,1500},{0.1,0.2,0.4,0.6,0.8,1})</f>
        <v>0.6</v>
      </c>
      <c r="J25" s="95">
        <f>LOOKUP(B25,{0,100,400,600,1000,1500},{0.1,0.2,0.4,0.6,0.8,1})</f>
        <v>0.6</v>
      </c>
      <c r="K25" s="95">
        <f>LOOKUP(B25,{0,100,400,600,1000,1500},{0.1,0.2,0.4,0.6,0.8,1})</f>
        <v>0.6</v>
      </c>
      <c r="L25" s="162">
        <f t="shared" si="18"/>
        <v>1156231.52</v>
      </c>
      <c r="M25" s="130">
        <f t="shared" si="9"/>
        <v>1156231.52</v>
      </c>
      <c r="N25" s="167">
        <f t="shared" si="9"/>
        <v>1156231.52</v>
      </c>
      <c r="O25" s="175">
        <f t="shared" si="10"/>
        <v>115623.15</v>
      </c>
      <c r="P25" s="131">
        <f t="shared" si="11"/>
        <v>115623.15</v>
      </c>
      <c r="Q25" s="176">
        <f t="shared" si="12"/>
        <v>115623.15</v>
      </c>
      <c r="R25" s="171">
        <f t="shared" si="13"/>
        <v>1271.9000000000001</v>
      </c>
      <c r="S25" s="132">
        <f t="shared" si="14"/>
        <v>1271.9000000000001</v>
      </c>
      <c r="T25" s="184">
        <f t="shared" si="3"/>
        <v>1271.9000000000001</v>
      </c>
      <c r="U25" s="190">
        <f t="shared" si="15"/>
        <v>1467.8</v>
      </c>
      <c r="V25" s="132">
        <f t="shared" si="16"/>
        <v>1467.8</v>
      </c>
      <c r="W25" s="143">
        <f t="shared" si="17"/>
        <v>1467.8</v>
      </c>
      <c r="X25" s="187">
        <f t="shared" si="4"/>
        <v>2739.7</v>
      </c>
      <c r="Y25" s="132">
        <f t="shared" si="5"/>
        <v>2739.7</v>
      </c>
      <c r="Z25" s="143">
        <f t="shared" si="6"/>
        <v>2739.7</v>
      </c>
    </row>
    <row r="26" spans="1:26" s="6" customFormat="1" ht="48.75" customHeight="1" x14ac:dyDescent="0.25">
      <c r="A26" s="142" t="s">
        <v>13</v>
      </c>
      <c r="B26" s="94">
        <f>'прил 3 мониторинг'!C27+'прил 3 мониторинг'!D27</f>
        <v>616</v>
      </c>
      <c r="C26" s="96">
        <f t="shared" si="7"/>
        <v>28</v>
      </c>
      <c r="D26" s="96">
        <f t="shared" si="2"/>
        <v>28</v>
      </c>
      <c r="E26" s="96">
        <f t="shared" si="2"/>
        <v>28</v>
      </c>
      <c r="F26" s="94">
        <f>'прил 3 мониторинг'!G27</f>
        <v>69</v>
      </c>
      <c r="G26" s="94">
        <f t="shared" si="8"/>
        <v>69</v>
      </c>
      <c r="H26" s="94">
        <f t="shared" si="8"/>
        <v>69</v>
      </c>
      <c r="I26" s="95">
        <f>LOOKUP(B26,{0,100,400,600,1000,1500},{0.1,0.2,0.4,0.6,0.8,1})</f>
        <v>0.6</v>
      </c>
      <c r="J26" s="95">
        <f>LOOKUP(B26,{0,100,400,600,1000,1500},{0.1,0.2,0.4,0.6,0.8,1})</f>
        <v>0.6</v>
      </c>
      <c r="K26" s="95">
        <f>LOOKUP(B26,{0,100,400,600,1000,1500},{0.1,0.2,0.4,0.6,0.8,1})</f>
        <v>0.6</v>
      </c>
      <c r="L26" s="162">
        <f t="shared" si="18"/>
        <v>1156231.52</v>
      </c>
      <c r="M26" s="130">
        <f t="shared" si="9"/>
        <v>1156231.52</v>
      </c>
      <c r="N26" s="167">
        <f t="shared" si="9"/>
        <v>1156231.52</v>
      </c>
      <c r="O26" s="175">
        <f t="shared" si="10"/>
        <v>115623.15</v>
      </c>
      <c r="P26" s="131">
        <f t="shared" si="11"/>
        <v>115623.15</v>
      </c>
      <c r="Q26" s="176">
        <f t="shared" si="12"/>
        <v>115623.15</v>
      </c>
      <c r="R26" s="171">
        <f t="shared" si="13"/>
        <v>1271.9000000000001</v>
      </c>
      <c r="S26" s="132">
        <f t="shared" si="14"/>
        <v>1271.9000000000001</v>
      </c>
      <c r="T26" s="184">
        <f t="shared" si="3"/>
        <v>1271.9000000000001</v>
      </c>
      <c r="U26" s="190">
        <f t="shared" si="15"/>
        <v>1265.9000000000001</v>
      </c>
      <c r="V26" s="132">
        <f t="shared" si="16"/>
        <v>1265.9000000000001</v>
      </c>
      <c r="W26" s="143">
        <f t="shared" si="17"/>
        <v>1265.9000000000001</v>
      </c>
      <c r="X26" s="187">
        <f t="shared" si="4"/>
        <v>2537.8000000000002</v>
      </c>
      <c r="Y26" s="132">
        <f t="shared" si="5"/>
        <v>2537.8000000000002</v>
      </c>
      <c r="Z26" s="143">
        <f t="shared" si="6"/>
        <v>2537.8000000000002</v>
      </c>
    </row>
    <row r="27" spans="1:26" s="6" customFormat="1" ht="48.75" customHeight="1" x14ac:dyDescent="0.25">
      <c r="A27" s="142" t="s">
        <v>15</v>
      </c>
      <c r="B27" s="94">
        <f>'прил 3 мониторинг'!C28+'прил 3 мониторинг'!D28</f>
        <v>2055</v>
      </c>
      <c r="C27" s="96">
        <f t="shared" si="7"/>
        <v>28</v>
      </c>
      <c r="D27" s="96">
        <f t="shared" si="7"/>
        <v>28</v>
      </c>
      <c r="E27" s="96">
        <f t="shared" si="7"/>
        <v>28</v>
      </c>
      <c r="F27" s="94">
        <f>'прил 3 мониторинг'!G28</f>
        <v>214</v>
      </c>
      <c r="G27" s="94">
        <f t="shared" si="8"/>
        <v>214</v>
      </c>
      <c r="H27" s="94">
        <f t="shared" si="8"/>
        <v>214</v>
      </c>
      <c r="I27" s="95">
        <f>LOOKUP(B27,{0,100,400,600,1000,1500},{0.1,0.2,0.4,0.6,0.8,1})</f>
        <v>1</v>
      </c>
      <c r="J27" s="95">
        <f>LOOKUP(B27,{0,100,400,600,1000,1500},{0.1,0.2,0.4,0.6,0.8,1})</f>
        <v>1</v>
      </c>
      <c r="K27" s="95">
        <f>LOOKUP(B27,{0,100,400,600,1000,1500},{0.1,0.2,0.4,0.6,0.8,1})</f>
        <v>1</v>
      </c>
      <c r="L27" s="162">
        <f t="shared" si="18"/>
        <v>1927052.53</v>
      </c>
      <c r="M27" s="130">
        <f t="shared" si="9"/>
        <v>1927052.53</v>
      </c>
      <c r="N27" s="167">
        <f t="shared" si="9"/>
        <v>1927052.53</v>
      </c>
      <c r="O27" s="175">
        <f t="shared" si="10"/>
        <v>192705.25</v>
      </c>
      <c r="P27" s="131">
        <f t="shared" si="11"/>
        <v>192705.25</v>
      </c>
      <c r="Q27" s="176">
        <f t="shared" si="12"/>
        <v>192705.25</v>
      </c>
      <c r="R27" s="171">
        <f t="shared" si="13"/>
        <v>2119.8000000000002</v>
      </c>
      <c r="S27" s="132">
        <f t="shared" si="14"/>
        <v>2119.8000000000002</v>
      </c>
      <c r="T27" s="184">
        <f t="shared" si="3"/>
        <v>2119.8000000000002</v>
      </c>
      <c r="U27" s="190">
        <f t="shared" si="15"/>
        <v>3926.3</v>
      </c>
      <c r="V27" s="132">
        <f t="shared" si="16"/>
        <v>3926.3</v>
      </c>
      <c r="W27" s="143">
        <f t="shared" si="17"/>
        <v>3926.3</v>
      </c>
      <c r="X27" s="187">
        <f t="shared" si="4"/>
        <v>6046.1</v>
      </c>
      <c r="Y27" s="132">
        <f t="shared" si="5"/>
        <v>6046.1</v>
      </c>
      <c r="Z27" s="143">
        <f t="shared" si="6"/>
        <v>6046.1</v>
      </c>
    </row>
    <row r="28" spans="1:26" s="6" customFormat="1" ht="48.75" customHeight="1" x14ac:dyDescent="0.25">
      <c r="A28" s="142" t="s">
        <v>34</v>
      </c>
      <c r="B28" s="94">
        <f>'прил 3 мониторинг'!C29+'прил 3 мониторинг'!D29</f>
        <v>820</v>
      </c>
      <c r="C28" s="96">
        <f t="shared" si="7"/>
        <v>28</v>
      </c>
      <c r="D28" s="96">
        <f t="shared" si="7"/>
        <v>28</v>
      </c>
      <c r="E28" s="96">
        <f t="shared" si="7"/>
        <v>28</v>
      </c>
      <c r="F28" s="94">
        <f>'прил 3 мониторинг'!G29</f>
        <v>107</v>
      </c>
      <c r="G28" s="94">
        <f t="shared" si="8"/>
        <v>107</v>
      </c>
      <c r="H28" s="94">
        <f t="shared" si="8"/>
        <v>107</v>
      </c>
      <c r="I28" s="95">
        <f>LOOKUP(B28,{0,100,400,600,1000,1500},{0.1,0.2,0.4,0.6,0.8,1})</f>
        <v>0.6</v>
      </c>
      <c r="J28" s="95">
        <f>LOOKUP(B28,{0,100,400,600,1000,1500},{0.1,0.2,0.4,0.6,0.8,1})</f>
        <v>0.6</v>
      </c>
      <c r="K28" s="95">
        <f>LOOKUP(B28,{0,100,400,600,1000,1500},{0.1,0.2,0.4,0.6,0.8,1})</f>
        <v>0.6</v>
      </c>
      <c r="L28" s="162">
        <f t="shared" si="18"/>
        <v>1156231.52</v>
      </c>
      <c r="M28" s="130">
        <f t="shared" si="9"/>
        <v>1156231.52</v>
      </c>
      <c r="N28" s="167">
        <f t="shared" si="9"/>
        <v>1156231.52</v>
      </c>
      <c r="O28" s="175">
        <f t="shared" si="10"/>
        <v>115623.15</v>
      </c>
      <c r="P28" s="131">
        <f t="shared" si="11"/>
        <v>115623.15</v>
      </c>
      <c r="Q28" s="176">
        <f t="shared" si="12"/>
        <v>115623.15</v>
      </c>
      <c r="R28" s="171">
        <f t="shared" si="13"/>
        <v>1271.9000000000001</v>
      </c>
      <c r="S28" s="132">
        <f t="shared" si="14"/>
        <v>1271.9000000000001</v>
      </c>
      <c r="T28" s="184">
        <f t="shared" si="3"/>
        <v>1271.9000000000001</v>
      </c>
      <c r="U28" s="190">
        <f t="shared" si="15"/>
        <v>1963.1</v>
      </c>
      <c r="V28" s="132">
        <f t="shared" si="16"/>
        <v>1963.1</v>
      </c>
      <c r="W28" s="143">
        <f t="shared" si="17"/>
        <v>1963.1</v>
      </c>
      <c r="X28" s="187">
        <f t="shared" si="4"/>
        <v>3235</v>
      </c>
      <c r="Y28" s="132">
        <f t="shared" si="5"/>
        <v>3235</v>
      </c>
      <c r="Z28" s="143">
        <f t="shared" si="6"/>
        <v>3235</v>
      </c>
    </row>
    <row r="29" spans="1:26" s="6" customFormat="1" ht="48.75" customHeight="1" thickBot="1" x14ac:dyDescent="0.3">
      <c r="A29" s="144" t="s">
        <v>96</v>
      </c>
      <c r="B29" s="145">
        <f>'прил 3 мониторинг'!C30+'прил 3 мониторинг'!D30</f>
        <v>1200</v>
      </c>
      <c r="C29" s="146">
        <f t="shared" si="7"/>
        <v>28</v>
      </c>
      <c r="D29" s="146">
        <f t="shared" si="2"/>
        <v>28</v>
      </c>
      <c r="E29" s="146">
        <f t="shared" si="2"/>
        <v>28</v>
      </c>
      <c r="F29" s="145">
        <f>'прил 3 мониторинг'!G30</f>
        <v>80</v>
      </c>
      <c r="G29" s="145">
        <f t="shared" si="8"/>
        <v>80</v>
      </c>
      <c r="H29" s="145">
        <f t="shared" si="8"/>
        <v>80</v>
      </c>
      <c r="I29" s="147">
        <f>LOOKUP(B29,{0,100,400,600,1000,1500},{0.1,0.2,0.4,0.6,0.8,1})</f>
        <v>0.8</v>
      </c>
      <c r="J29" s="147">
        <f>LOOKUP(B29,{0,100,400,600,1000,1500},{0.1,0.2,0.4,0.6,0.8,1})</f>
        <v>0.8</v>
      </c>
      <c r="K29" s="147">
        <f>LOOKUP(B29,{0,100,400,600,1000,1500},{0.1,0.2,0.4,0.6,0.8,1})</f>
        <v>0.8</v>
      </c>
      <c r="L29" s="164">
        <f t="shared" si="18"/>
        <v>1541642.02</v>
      </c>
      <c r="M29" s="148">
        <f t="shared" si="9"/>
        <v>1541642.02</v>
      </c>
      <c r="N29" s="169">
        <f t="shared" si="9"/>
        <v>1541642.02</v>
      </c>
      <c r="O29" s="178">
        <f t="shared" si="10"/>
        <v>154164.20000000001</v>
      </c>
      <c r="P29" s="149">
        <f t="shared" si="11"/>
        <v>154164.20000000001</v>
      </c>
      <c r="Q29" s="179">
        <f t="shared" si="12"/>
        <v>154164.20000000001</v>
      </c>
      <c r="R29" s="172">
        <f t="shared" si="13"/>
        <v>1695.9</v>
      </c>
      <c r="S29" s="150">
        <f t="shared" si="14"/>
        <v>1695.9</v>
      </c>
      <c r="T29" s="185">
        <f t="shared" si="3"/>
        <v>1695.9</v>
      </c>
      <c r="U29" s="191">
        <f t="shared" si="15"/>
        <v>1467.8</v>
      </c>
      <c r="V29" s="192">
        <f t="shared" si="16"/>
        <v>1467.8</v>
      </c>
      <c r="W29" s="193">
        <f t="shared" si="17"/>
        <v>1467.8</v>
      </c>
      <c r="X29" s="188">
        <f t="shared" si="4"/>
        <v>3163.7</v>
      </c>
      <c r="Y29" s="150">
        <f t="shared" si="5"/>
        <v>3163.7</v>
      </c>
      <c r="Z29" s="151">
        <f t="shared" si="6"/>
        <v>3163.7</v>
      </c>
    </row>
    <row r="30" spans="1:26" ht="32.25" customHeight="1" thickBot="1" x14ac:dyDescent="0.3">
      <c r="A30" s="152" t="s">
        <v>16</v>
      </c>
      <c r="B30" s="153">
        <f>SUM(B12:B29)</f>
        <v>20412</v>
      </c>
      <c r="C30" s="154">
        <v>28</v>
      </c>
      <c r="D30" s="154">
        <v>28</v>
      </c>
      <c r="E30" s="154">
        <v>28</v>
      </c>
      <c r="F30" s="155">
        <f t="shared" ref="F30:N30" si="19">SUM(F12:F29)</f>
        <v>2361</v>
      </c>
      <c r="G30" s="155">
        <f t="shared" si="19"/>
        <v>2361</v>
      </c>
      <c r="H30" s="155">
        <f t="shared" si="19"/>
        <v>2361</v>
      </c>
      <c r="I30" s="154">
        <f>SUM(I12:I29)</f>
        <v>12.4</v>
      </c>
      <c r="J30" s="154">
        <f t="shared" ref="J30:K30" si="20">SUM(J12:J29)</f>
        <v>12.4</v>
      </c>
      <c r="K30" s="154">
        <f t="shared" si="20"/>
        <v>12.4</v>
      </c>
      <c r="L30" s="156">
        <f t="shared" si="19"/>
        <v>23895451.359999999</v>
      </c>
      <c r="M30" s="157">
        <f t="shared" si="19"/>
        <v>23895451.359999999</v>
      </c>
      <c r="N30" s="158">
        <f t="shared" si="19"/>
        <v>23895451.359999999</v>
      </c>
      <c r="O30" s="180">
        <f>SUM(O12:O29)</f>
        <v>2389545.1</v>
      </c>
      <c r="P30" s="157">
        <f>SUM(P12:P29)</f>
        <v>2389545.1</v>
      </c>
      <c r="Q30" s="181">
        <f>SUM(Q12:Q29)</f>
        <v>2389545.1</v>
      </c>
      <c r="R30" s="194">
        <f t="shared" ref="R30:Z30" si="21">SUM(R12:R29)</f>
        <v>26286.2</v>
      </c>
      <c r="S30" s="159">
        <f>SUM(S12:S29)</f>
        <v>26286.2</v>
      </c>
      <c r="T30" s="160">
        <f>SUM(T12:T29)</f>
        <v>26286.2</v>
      </c>
      <c r="U30" s="182">
        <f>SUM(U12:U29)</f>
        <v>43317.4</v>
      </c>
      <c r="V30" s="97">
        <f>SUM(V12:V29)</f>
        <v>43317.4</v>
      </c>
      <c r="W30" s="98">
        <f>SUM(W12:W29)</f>
        <v>43317.4</v>
      </c>
      <c r="X30" s="195">
        <f t="shared" si="21"/>
        <v>69603.600000000006</v>
      </c>
      <c r="Y30" s="196">
        <f t="shared" si="21"/>
        <v>69603.600000000006</v>
      </c>
      <c r="Z30" s="197">
        <f t="shared" si="21"/>
        <v>69603.600000000006</v>
      </c>
    </row>
    <row r="31" spans="1:26" x14ac:dyDescent="0.25">
      <c r="B31" s="27"/>
      <c r="C31" s="4"/>
      <c r="D31" s="4"/>
      <c r="E31" s="4"/>
      <c r="F31" s="27"/>
      <c r="G31" s="27"/>
      <c r="H31" s="27"/>
      <c r="I31" s="4"/>
      <c r="J31" s="4"/>
      <c r="K31" s="4"/>
      <c r="L31" s="15"/>
      <c r="M31" s="15"/>
      <c r="N31" s="15"/>
      <c r="O31" s="15"/>
      <c r="P31" s="15"/>
      <c r="Q31" s="15"/>
      <c r="R31" s="15"/>
      <c r="S31" s="15"/>
      <c r="T31" s="15"/>
      <c r="U31" s="29"/>
      <c r="V31" s="29"/>
      <c r="W31" s="15"/>
      <c r="X31" s="15"/>
      <c r="Y31" s="15"/>
      <c r="Z31" s="15"/>
    </row>
    <row r="32" spans="1:26" x14ac:dyDescent="0.25"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2:25" x14ac:dyDescent="0.25">
      <c r="R33" s="15"/>
      <c r="S33" s="15"/>
      <c r="T33" s="15"/>
      <c r="U33" s="15"/>
      <c r="V33" s="15"/>
      <c r="W33" s="15"/>
      <c r="X33" s="15"/>
      <c r="Y33" s="15"/>
    </row>
    <row r="34" spans="2:25" x14ac:dyDescent="0.25">
      <c r="B34" s="4"/>
      <c r="L34" s="15"/>
      <c r="M34" s="15"/>
      <c r="N34" s="15"/>
      <c r="R34" s="15"/>
      <c r="S34" s="15"/>
      <c r="T34" s="15"/>
    </row>
    <row r="35" spans="2:25" x14ac:dyDescent="0.25">
      <c r="B35" s="4"/>
      <c r="L35" s="15"/>
      <c r="M35" s="15"/>
      <c r="N35" s="15"/>
      <c r="R35" s="15"/>
      <c r="S35" s="15"/>
      <c r="T35" s="15"/>
      <c r="W35" s="15"/>
    </row>
    <row r="36" spans="2:25" x14ac:dyDescent="0.25">
      <c r="B36" s="4"/>
      <c r="X36" s="4"/>
    </row>
    <row r="37" spans="2:25" x14ac:dyDescent="0.25">
      <c r="B37" s="4"/>
      <c r="L37" s="15"/>
      <c r="M37" s="15"/>
      <c r="N37" s="15"/>
    </row>
    <row r="38" spans="2:25" x14ac:dyDescent="0.25">
      <c r="B38" s="26"/>
      <c r="R38" s="15"/>
      <c r="S38" s="15"/>
      <c r="T38" s="15"/>
    </row>
    <row r="39" spans="2:25" x14ac:dyDescent="0.25">
      <c r="B39" s="4"/>
    </row>
    <row r="40" spans="2:25" x14ac:dyDescent="0.25">
      <c r="B40" s="4"/>
    </row>
    <row r="41" spans="2:25" x14ac:dyDescent="0.25">
      <c r="B41" s="4"/>
    </row>
    <row r="42" spans="2:25" x14ac:dyDescent="0.25">
      <c r="B42" s="4"/>
    </row>
    <row r="43" spans="2:25" x14ac:dyDescent="0.25">
      <c r="B43" s="4"/>
      <c r="O43" s="25"/>
      <c r="P43" s="25"/>
      <c r="Q43" s="25"/>
      <c r="R43" s="25"/>
      <c r="S43" s="25"/>
      <c r="T43" s="25"/>
    </row>
    <row r="44" spans="2:25" x14ac:dyDescent="0.25">
      <c r="B44" s="4"/>
      <c r="O44" s="28"/>
      <c r="P44" s="28"/>
      <c r="Q44" s="28"/>
      <c r="R44" s="28"/>
      <c r="S44" s="28"/>
      <c r="T44" s="28"/>
    </row>
    <row r="45" spans="2:25" x14ac:dyDescent="0.25">
      <c r="B45" s="26"/>
      <c r="L45" s="15"/>
      <c r="M45" s="15"/>
      <c r="N45" s="15"/>
      <c r="O45" s="15"/>
      <c r="P45" s="15"/>
      <c r="Q45" s="15"/>
      <c r="R45" s="15"/>
      <c r="S45" s="15"/>
      <c r="T45" s="15"/>
      <c r="W45" s="15"/>
    </row>
    <row r="46" spans="2:25" x14ac:dyDescent="0.25">
      <c r="B46" s="4"/>
      <c r="L46" s="15"/>
      <c r="M46" s="15"/>
      <c r="N46" s="15"/>
      <c r="O46" s="15"/>
      <c r="P46" s="15"/>
      <c r="Q46" s="15"/>
      <c r="R46" s="15"/>
      <c r="S46" s="15"/>
      <c r="T46" s="15"/>
      <c r="W46" s="15"/>
    </row>
    <row r="47" spans="2:25" x14ac:dyDescent="0.25">
      <c r="B47" s="26"/>
    </row>
    <row r="48" spans="2:2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</sheetData>
  <mergeCells count="28">
    <mergeCell ref="S9:S11"/>
    <mergeCell ref="A9:A11"/>
    <mergeCell ref="L9:L10"/>
    <mergeCell ref="K9:K11"/>
    <mergeCell ref="M9:M10"/>
    <mergeCell ref="O9:O11"/>
    <mergeCell ref="J9:J11"/>
    <mergeCell ref="N9:N10"/>
    <mergeCell ref="F10:F11"/>
    <mergeCell ref="G10:G11"/>
    <mergeCell ref="H10:H11"/>
    <mergeCell ref="B9:B11"/>
    <mergeCell ref="A2:Z2"/>
    <mergeCell ref="C9:E9"/>
    <mergeCell ref="A3:Z3"/>
    <mergeCell ref="F9:H9"/>
    <mergeCell ref="U9:W9"/>
    <mergeCell ref="U8:W8"/>
    <mergeCell ref="X9:Z9"/>
    <mergeCell ref="X8:Z8"/>
    <mergeCell ref="I9:I11"/>
    <mergeCell ref="Z10:Z11"/>
    <mergeCell ref="R9:R11"/>
    <mergeCell ref="X10:X11"/>
    <mergeCell ref="Y10:Y11"/>
    <mergeCell ref="T9:T11"/>
    <mergeCell ref="P9:P11"/>
    <mergeCell ref="Q9:Q11"/>
  </mergeCells>
  <pageMargins left="0.25" right="0.25" top="0.75" bottom="0.75" header="0.3" footer="0.3"/>
  <pageSetup paperSize="9" scale="52" fitToHeight="0" orientation="landscape" r:id="rId1"/>
  <colBreaks count="1" manualBreakCount="1">
    <brk id="8" max="29" man="1"/>
  </colBreaks>
  <ignoredErrors>
    <ignoredError sqref="U30 V12:V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2"/>
  <sheetViews>
    <sheetView tabSelected="1" zoomScaleNormal="100" workbookViewId="0">
      <selection activeCell="V7" sqref="V7"/>
    </sheetView>
  </sheetViews>
  <sheetFormatPr defaultRowHeight="12.75" x14ac:dyDescent="0.2"/>
  <cols>
    <col min="1" max="1" width="35.85546875" style="35" customWidth="1"/>
    <col min="2" max="2" width="8.7109375" style="45" customWidth="1"/>
    <col min="3" max="11" width="7.85546875" style="45" customWidth="1"/>
    <col min="12" max="12" width="10.140625" style="35" customWidth="1"/>
    <col min="13" max="13" width="8.5703125" style="35" customWidth="1"/>
    <col min="14" max="14" width="10.28515625" style="35" customWidth="1"/>
    <col min="15" max="15" width="8" style="35" customWidth="1"/>
    <col min="16" max="16" width="10.85546875" style="35" customWidth="1"/>
    <col min="17" max="17" width="7.7109375" style="35" customWidth="1"/>
    <col min="18" max="20" width="9.5703125" style="35" customWidth="1"/>
    <col min="21" max="248" width="9.140625" style="35"/>
    <col min="249" max="249" width="1.85546875" style="35" customWidth="1"/>
    <col min="250" max="250" width="29.5703125" style="35" customWidth="1"/>
    <col min="251" max="251" width="10.7109375" style="35" customWidth="1"/>
    <col min="252" max="253" width="0" style="35" hidden="1" customWidth="1"/>
    <col min="254" max="254" width="12.85546875" style="35" customWidth="1"/>
    <col min="255" max="256" width="0" style="35" hidden="1" customWidth="1"/>
    <col min="257" max="257" width="11" style="35" customWidth="1"/>
    <col min="258" max="259" width="0" style="35" hidden="1" customWidth="1"/>
    <col min="260" max="260" width="13.140625" style="35" customWidth="1"/>
    <col min="261" max="261" width="0" style="35" hidden="1" customWidth="1"/>
    <col min="262" max="262" width="12" style="35" customWidth="1"/>
    <col min="263" max="263" width="11.5703125" style="35" customWidth="1"/>
    <col min="264" max="264" width="0" style="35" hidden="1" customWidth="1"/>
    <col min="265" max="265" width="9.85546875" style="35" customWidth="1"/>
    <col min="266" max="266" width="10.140625" style="35" customWidth="1"/>
    <col min="267" max="267" width="0" style="35" hidden="1" customWidth="1"/>
    <col min="268" max="269" width="10.140625" style="35" customWidth="1"/>
    <col min="270" max="270" width="12.5703125" style="35" customWidth="1"/>
    <col min="271" max="271" width="12.140625" style="35" customWidth="1"/>
    <col min="272" max="272" width="13" style="35" customWidth="1"/>
    <col min="273" max="504" width="9.140625" style="35"/>
    <col min="505" max="505" width="1.85546875" style="35" customWidth="1"/>
    <col min="506" max="506" width="29.5703125" style="35" customWidth="1"/>
    <col min="507" max="507" width="10.7109375" style="35" customWidth="1"/>
    <col min="508" max="509" width="0" style="35" hidden="1" customWidth="1"/>
    <col min="510" max="510" width="12.85546875" style="35" customWidth="1"/>
    <col min="511" max="512" width="0" style="35" hidden="1" customWidth="1"/>
    <col min="513" max="513" width="11" style="35" customWidth="1"/>
    <col min="514" max="515" width="0" style="35" hidden="1" customWidth="1"/>
    <col min="516" max="516" width="13.140625" style="35" customWidth="1"/>
    <col min="517" max="517" width="0" style="35" hidden="1" customWidth="1"/>
    <col min="518" max="518" width="12" style="35" customWidth="1"/>
    <col min="519" max="519" width="11.5703125" style="35" customWidth="1"/>
    <col min="520" max="520" width="0" style="35" hidden="1" customWidth="1"/>
    <col min="521" max="521" width="9.85546875" style="35" customWidth="1"/>
    <col min="522" max="522" width="10.140625" style="35" customWidth="1"/>
    <col min="523" max="523" width="0" style="35" hidden="1" customWidth="1"/>
    <col min="524" max="525" width="10.140625" style="35" customWidth="1"/>
    <col min="526" max="526" width="12.5703125" style="35" customWidth="1"/>
    <col min="527" max="527" width="12.140625" style="35" customWidth="1"/>
    <col min="528" max="528" width="13" style="35" customWidth="1"/>
    <col min="529" max="760" width="9.140625" style="35"/>
    <col min="761" max="761" width="1.85546875" style="35" customWidth="1"/>
    <col min="762" max="762" width="29.5703125" style="35" customWidth="1"/>
    <col min="763" max="763" width="10.7109375" style="35" customWidth="1"/>
    <col min="764" max="765" width="0" style="35" hidden="1" customWidth="1"/>
    <col min="766" max="766" width="12.85546875" style="35" customWidth="1"/>
    <col min="767" max="768" width="0" style="35" hidden="1" customWidth="1"/>
    <col min="769" max="769" width="11" style="35" customWidth="1"/>
    <col min="770" max="771" width="0" style="35" hidden="1" customWidth="1"/>
    <col min="772" max="772" width="13.140625" style="35" customWidth="1"/>
    <col min="773" max="773" width="0" style="35" hidden="1" customWidth="1"/>
    <col min="774" max="774" width="12" style="35" customWidth="1"/>
    <col min="775" max="775" width="11.5703125" style="35" customWidth="1"/>
    <col min="776" max="776" width="0" style="35" hidden="1" customWidth="1"/>
    <col min="777" max="777" width="9.85546875" style="35" customWidth="1"/>
    <col min="778" max="778" width="10.140625" style="35" customWidth="1"/>
    <col min="779" max="779" width="0" style="35" hidden="1" customWidth="1"/>
    <col min="780" max="781" width="10.140625" style="35" customWidth="1"/>
    <col min="782" max="782" width="12.5703125" style="35" customWidth="1"/>
    <col min="783" max="783" width="12.140625" style="35" customWidth="1"/>
    <col min="784" max="784" width="13" style="35" customWidth="1"/>
    <col min="785" max="1016" width="9.140625" style="35"/>
    <col min="1017" max="1017" width="1.85546875" style="35" customWidth="1"/>
    <col min="1018" max="1018" width="29.5703125" style="35" customWidth="1"/>
    <col min="1019" max="1019" width="10.7109375" style="35" customWidth="1"/>
    <col min="1020" max="1021" width="0" style="35" hidden="1" customWidth="1"/>
    <col min="1022" max="1022" width="12.85546875" style="35" customWidth="1"/>
    <col min="1023" max="1024" width="0" style="35" hidden="1" customWidth="1"/>
    <col min="1025" max="1025" width="11" style="35" customWidth="1"/>
    <col min="1026" max="1027" width="0" style="35" hidden="1" customWidth="1"/>
    <col min="1028" max="1028" width="13.140625" style="35" customWidth="1"/>
    <col min="1029" max="1029" width="0" style="35" hidden="1" customWidth="1"/>
    <col min="1030" max="1030" width="12" style="35" customWidth="1"/>
    <col min="1031" max="1031" width="11.5703125" style="35" customWidth="1"/>
    <col min="1032" max="1032" width="0" style="35" hidden="1" customWidth="1"/>
    <col min="1033" max="1033" width="9.85546875" style="35" customWidth="1"/>
    <col min="1034" max="1034" width="10.140625" style="35" customWidth="1"/>
    <col min="1035" max="1035" width="0" style="35" hidden="1" customWidth="1"/>
    <col min="1036" max="1037" width="10.140625" style="35" customWidth="1"/>
    <col min="1038" max="1038" width="12.5703125" style="35" customWidth="1"/>
    <col min="1039" max="1039" width="12.140625" style="35" customWidth="1"/>
    <col min="1040" max="1040" width="13" style="35" customWidth="1"/>
    <col min="1041" max="1272" width="9.140625" style="35"/>
    <col min="1273" max="1273" width="1.85546875" style="35" customWidth="1"/>
    <col min="1274" max="1274" width="29.5703125" style="35" customWidth="1"/>
    <col min="1275" max="1275" width="10.7109375" style="35" customWidth="1"/>
    <col min="1276" max="1277" width="0" style="35" hidden="1" customWidth="1"/>
    <col min="1278" max="1278" width="12.85546875" style="35" customWidth="1"/>
    <col min="1279" max="1280" width="0" style="35" hidden="1" customWidth="1"/>
    <col min="1281" max="1281" width="11" style="35" customWidth="1"/>
    <col min="1282" max="1283" width="0" style="35" hidden="1" customWidth="1"/>
    <col min="1284" max="1284" width="13.140625" style="35" customWidth="1"/>
    <col min="1285" max="1285" width="0" style="35" hidden="1" customWidth="1"/>
    <col min="1286" max="1286" width="12" style="35" customWidth="1"/>
    <col min="1287" max="1287" width="11.5703125" style="35" customWidth="1"/>
    <col min="1288" max="1288" width="0" style="35" hidden="1" customWidth="1"/>
    <col min="1289" max="1289" width="9.85546875" style="35" customWidth="1"/>
    <col min="1290" max="1290" width="10.140625" style="35" customWidth="1"/>
    <col min="1291" max="1291" width="0" style="35" hidden="1" customWidth="1"/>
    <col min="1292" max="1293" width="10.140625" style="35" customWidth="1"/>
    <col min="1294" max="1294" width="12.5703125" style="35" customWidth="1"/>
    <col min="1295" max="1295" width="12.140625" style="35" customWidth="1"/>
    <col min="1296" max="1296" width="13" style="35" customWidth="1"/>
    <col min="1297" max="1528" width="9.140625" style="35"/>
    <col min="1529" max="1529" width="1.85546875" style="35" customWidth="1"/>
    <col min="1530" max="1530" width="29.5703125" style="35" customWidth="1"/>
    <col min="1531" max="1531" width="10.7109375" style="35" customWidth="1"/>
    <col min="1532" max="1533" width="0" style="35" hidden="1" customWidth="1"/>
    <col min="1534" max="1534" width="12.85546875" style="35" customWidth="1"/>
    <col min="1535" max="1536" width="0" style="35" hidden="1" customWidth="1"/>
    <col min="1537" max="1537" width="11" style="35" customWidth="1"/>
    <col min="1538" max="1539" width="0" style="35" hidden="1" customWidth="1"/>
    <col min="1540" max="1540" width="13.140625" style="35" customWidth="1"/>
    <col min="1541" max="1541" width="0" style="35" hidden="1" customWidth="1"/>
    <col min="1542" max="1542" width="12" style="35" customWidth="1"/>
    <col min="1543" max="1543" width="11.5703125" style="35" customWidth="1"/>
    <col min="1544" max="1544" width="0" style="35" hidden="1" customWidth="1"/>
    <col min="1545" max="1545" width="9.85546875" style="35" customWidth="1"/>
    <col min="1546" max="1546" width="10.140625" style="35" customWidth="1"/>
    <col min="1547" max="1547" width="0" style="35" hidden="1" customWidth="1"/>
    <col min="1548" max="1549" width="10.140625" style="35" customWidth="1"/>
    <col min="1550" max="1550" width="12.5703125" style="35" customWidth="1"/>
    <col min="1551" max="1551" width="12.140625" style="35" customWidth="1"/>
    <col min="1552" max="1552" width="13" style="35" customWidth="1"/>
    <col min="1553" max="1784" width="9.140625" style="35"/>
    <col min="1785" max="1785" width="1.85546875" style="35" customWidth="1"/>
    <col min="1786" max="1786" width="29.5703125" style="35" customWidth="1"/>
    <col min="1787" max="1787" width="10.7109375" style="35" customWidth="1"/>
    <col min="1788" max="1789" width="0" style="35" hidden="1" customWidth="1"/>
    <col min="1790" max="1790" width="12.85546875" style="35" customWidth="1"/>
    <col min="1791" max="1792" width="0" style="35" hidden="1" customWidth="1"/>
    <col min="1793" max="1793" width="11" style="35" customWidth="1"/>
    <col min="1794" max="1795" width="0" style="35" hidden="1" customWidth="1"/>
    <col min="1796" max="1796" width="13.140625" style="35" customWidth="1"/>
    <col min="1797" max="1797" width="0" style="35" hidden="1" customWidth="1"/>
    <col min="1798" max="1798" width="12" style="35" customWidth="1"/>
    <col min="1799" max="1799" width="11.5703125" style="35" customWidth="1"/>
    <col min="1800" max="1800" width="0" style="35" hidden="1" customWidth="1"/>
    <col min="1801" max="1801" width="9.85546875" style="35" customWidth="1"/>
    <col min="1802" max="1802" width="10.140625" style="35" customWidth="1"/>
    <col min="1803" max="1803" width="0" style="35" hidden="1" customWidth="1"/>
    <col min="1804" max="1805" width="10.140625" style="35" customWidth="1"/>
    <col min="1806" max="1806" width="12.5703125" style="35" customWidth="1"/>
    <col min="1807" max="1807" width="12.140625" style="35" customWidth="1"/>
    <col min="1808" max="1808" width="13" style="35" customWidth="1"/>
    <col min="1809" max="2040" width="9.140625" style="35"/>
    <col min="2041" max="2041" width="1.85546875" style="35" customWidth="1"/>
    <col min="2042" max="2042" width="29.5703125" style="35" customWidth="1"/>
    <col min="2043" max="2043" width="10.7109375" style="35" customWidth="1"/>
    <col min="2044" max="2045" width="0" style="35" hidden="1" customWidth="1"/>
    <col min="2046" max="2046" width="12.85546875" style="35" customWidth="1"/>
    <col min="2047" max="2048" width="0" style="35" hidden="1" customWidth="1"/>
    <col min="2049" max="2049" width="11" style="35" customWidth="1"/>
    <col min="2050" max="2051" width="0" style="35" hidden="1" customWidth="1"/>
    <col min="2052" max="2052" width="13.140625" style="35" customWidth="1"/>
    <col min="2053" max="2053" width="0" style="35" hidden="1" customWidth="1"/>
    <col min="2054" max="2054" width="12" style="35" customWidth="1"/>
    <col min="2055" max="2055" width="11.5703125" style="35" customWidth="1"/>
    <col min="2056" max="2056" width="0" style="35" hidden="1" customWidth="1"/>
    <col min="2057" max="2057" width="9.85546875" style="35" customWidth="1"/>
    <col min="2058" max="2058" width="10.140625" style="35" customWidth="1"/>
    <col min="2059" max="2059" width="0" style="35" hidden="1" customWidth="1"/>
    <col min="2060" max="2061" width="10.140625" style="35" customWidth="1"/>
    <col min="2062" max="2062" width="12.5703125" style="35" customWidth="1"/>
    <col min="2063" max="2063" width="12.140625" style="35" customWidth="1"/>
    <col min="2064" max="2064" width="13" style="35" customWidth="1"/>
    <col min="2065" max="2296" width="9.140625" style="35"/>
    <col min="2297" max="2297" width="1.85546875" style="35" customWidth="1"/>
    <col min="2298" max="2298" width="29.5703125" style="35" customWidth="1"/>
    <col min="2299" max="2299" width="10.7109375" style="35" customWidth="1"/>
    <col min="2300" max="2301" width="0" style="35" hidden="1" customWidth="1"/>
    <col min="2302" max="2302" width="12.85546875" style="35" customWidth="1"/>
    <col min="2303" max="2304" width="0" style="35" hidden="1" customWidth="1"/>
    <col min="2305" max="2305" width="11" style="35" customWidth="1"/>
    <col min="2306" max="2307" width="0" style="35" hidden="1" customWidth="1"/>
    <col min="2308" max="2308" width="13.140625" style="35" customWidth="1"/>
    <col min="2309" max="2309" width="0" style="35" hidden="1" customWidth="1"/>
    <col min="2310" max="2310" width="12" style="35" customWidth="1"/>
    <col min="2311" max="2311" width="11.5703125" style="35" customWidth="1"/>
    <col min="2312" max="2312" width="0" style="35" hidden="1" customWidth="1"/>
    <col min="2313" max="2313" width="9.85546875" style="35" customWidth="1"/>
    <col min="2314" max="2314" width="10.140625" style="35" customWidth="1"/>
    <col min="2315" max="2315" width="0" style="35" hidden="1" customWidth="1"/>
    <col min="2316" max="2317" width="10.140625" style="35" customWidth="1"/>
    <col min="2318" max="2318" width="12.5703125" style="35" customWidth="1"/>
    <col min="2319" max="2319" width="12.140625" style="35" customWidth="1"/>
    <col min="2320" max="2320" width="13" style="35" customWidth="1"/>
    <col min="2321" max="2552" width="9.140625" style="35"/>
    <col min="2553" max="2553" width="1.85546875" style="35" customWidth="1"/>
    <col min="2554" max="2554" width="29.5703125" style="35" customWidth="1"/>
    <col min="2555" max="2555" width="10.7109375" style="35" customWidth="1"/>
    <col min="2556" max="2557" width="0" style="35" hidden="1" customWidth="1"/>
    <col min="2558" max="2558" width="12.85546875" style="35" customWidth="1"/>
    <col min="2559" max="2560" width="0" style="35" hidden="1" customWidth="1"/>
    <col min="2561" max="2561" width="11" style="35" customWidth="1"/>
    <col min="2562" max="2563" width="0" style="35" hidden="1" customWidth="1"/>
    <col min="2564" max="2564" width="13.140625" style="35" customWidth="1"/>
    <col min="2565" max="2565" width="0" style="35" hidden="1" customWidth="1"/>
    <col min="2566" max="2566" width="12" style="35" customWidth="1"/>
    <col min="2567" max="2567" width="11.5703125" style="35" customWidth="1"/>
    <col min="2568" max="2568" width="0" style="35" hidden="1" customWidth="1"/>
    <col min="2569" max="2569" width="9.85546875" style="35" customWidth="1"/>
    <col min="2570" max="2570" width="10.140625" style="35" customWidth="1"/>
    <col min="2571" max="2571" width="0" style="35" hidden="1" customWidth="1"/>
    <col min="2572" max="2573" width="10.140625" style="35" customWidth="1"/>
    <col min="2574" max="2574" width="12.5703125" style="35" customWidth="1"/>
    <col min="2575" max="2575" width="12.140625" style="35" customWidth="1"/>
    <col min="2576" max="2576" width="13" style="35" customWidth="1"/>
    <col min="2577" max="2808" width="9.140625" style="35"/>
    <col min="2809" max="2809" width="1.85546875" style="35" customWidth="1"/>
    <col min="2810" max="2810" width="29.5703125" style="35" customWidth="1"/>
    <col min="2811" max="2811" width="10.7109375" style="35" customWidth="1"/>
    <col min="2812" max="2813" width="0" style="35" hidden="1" customWidth="1"/>
    <col min="2814" max="2814" width="12.85546875" style="35" customWidth="1"/>
    <col min="2815" max="2816" width="0" style="35" hidden="1" customWidth="1"/>
    <col min="2817" max="2817" width="11" style="35" customWidth="1"/>
    <col min="2818" max="2819" width="0" style="35" hidden="1" customWidth="1"/>
    <col min="2820" max="2820" width="13.140625" style="35" customWidth="1"/>
    <col min="2821" max="2821" width="0" style="35" hidden="1" customWidth="1"/>
    <col min="2822" max="2822" width="12" style="35" customWidth="1"/>
    <col min="2823" max="2823" width="11.5703125" style="35" customWidth="1"/>
    <col min="2824" max="2824" width="0" style="35" hidden="1" customWidth="1"/>
    <col min="2825" max="2825" width="9.85546875" style="35" customWidth="1"/>
    <col min="2826" max="2826" width="10.140625" style="35" customWidth="1"/>
    <col min="2827" max="2827" width="0" style="35" hidden="1" customWidth="1"/>
    <col min="2828" max="2829" width="10.140625" style="35" customWidth="1"/>
    <col min="2830" max="2830" width="12.5703125" style="35" customWidth="1"/>
    <col min="2831" max="2831" width="12.140625" style="35" customWidth="1"/>
    <col min="2832" max="2832" width="13" style="35" customWidth="1"/>
    <col min="2833" max="3064" width="9.140625" style="35"/>
    <col min="3065" max="3065" width="1.85546875" style="35" customWidth="1"/>
    <col min="3066" max="3066" width="29.5703125" style="35" customWidth="1"/>
    <col min="3067" max="3067" width="10.7109375" style="35" customWidth="1"/>
    <col min="3068" max="3069" width="0" style="35" hidden="1" customWidth="1"/>
    <col min="3070" max="3070" width="12.85546875" style="35" customWidth="1"/>
    <col min="3071" max="3072" width="0" style="35" hidden="1" customWidth="1"/>
    <col min="3073" max="3073" width="11" style="35" customWidth="1"/>
    <col min="3074" max="3075" width="0" style="35" hidden="1" customWidth="1"/>
    <col min="3076" max="3076" width="13.140625" style="35" customWidth="1"/>
    <col min="3077" max="3077" width="0" style="35" hidden="1" customWidth="1"/>
    <col min="3078" max="3078" width="12" style="35" customWidth="1"/>
    <col min="3079" max="3079" width="11.5703125" style="35" customWidth="1"/>
    <col min="3080" max="3080" width="0" style="35" hidden="1" customWidth="1"/>
    <col min="3081" max="3081" width="9.85546875" style="35" customWidth="1"/>
    <col min="3082" max="3082" width="10.140625" style="35" customWidth="1"/>
    <col min="3083" max="3083" width="0" style="35" hidden="1" customWidth="1"/>
    <col min="3084" max="3085" width="10.140625" style="35" customWidth="1"/>
    <col min="3086" max="3086" width="12.5703125" style="35" customWidth="1"/>
    <col min="3087" max="3087" width="12.140625" style="35" customWidth="1"/>
    <col min="3088" max="3088" width="13" style="35" customWidth="1"/>
    <col min="3089" max="3320" width="9.140625" style="35"/>
    <col min="3321" max="3321" width="1.85546875" style="35" customWidth="1"/>
    <col min="3322" max="3322" width="29.5703125" style="35" customWidth="1"/>
    <col min="3323" max="3323" width="10.7109375" style="35" customWidth="1"/>
    <col min="3324" max="3325" width="0" style="35" hidden="1" customWidth="1"/>
    <col min="3326" max="3326" width="12.85546875" style="35" customWidth="1"/>
    <col min="3327" max="3328" width="0" style="35" hidden="1" customWidth="1"/>
    <col min="3329" max="3329" width="11" style="35" customWidth="1"/>
    <col min="3330" max="3331" width="0" style="35" hidden="1" customWidth="1"/>
    <col min="3332" max="3332" width="13.140625" style="35" customWidth="1"/>
    <col min="3333" max="3333" width="0" style="35" hidden="1" customWidth="1"/>
    <col min="3334" max="3334" width="12" style="35" customWidth="1"/>
    <col min="3335" max="3335" width="11.5703125" style="35" customWidth="1"/>
    <col min="3336" max="3336" width="0" style="35" hidden="1" customWidth="1"/>
    <col min="3337" max="3337" width="9.85546875" style="35" customWidth="1"/>
    <col min="3338" max="3338" width="10.140625" style="35" customWidth="1"/>
    <col min="3339" max="3339" width="0" style="35" hidden="1" customWidth="1"/>
    <col min="3340" max="3341" width="10.140625" style="35" customWidth="1"/>
    <col min="3342" max="3342" width="12.5703125" style="35" customWidth="1"/>
    <col min="3343" max="3343" width="12.140625" style="35" customWidth="1"/>
    <col min="3344" max="3344" width="13" style="35" customWidth="1"/>
    <col min="3345" max="3576" width="9.140625" style="35"/>
    <col min="3577" max="3577" width="1.85546875" style="35" customWidth="1"/>
    <col min="3578" max="3578" width="29.5703125" style="35" customWidth="1"/>
    <col min="3579" max="3579" width="10.7109375" style="35" customWidth="1"/>
    <col min="3580" max="3581" width="0" style="35" hidden="1" customWidth="1"/>
    <col min="3582" max="3582" width="12.85546875" style="35" customWidth="1"/>
    <col min="3583" max="3584" width="0" style="35" hidden="1" customWidth="1"/>
    <col min="3585" max="3585" width="11" style="35" customWidth="1"/>
    <col min="3586" max="3587" width="0" style="35" hidden="1" customWidth="1"/>
    <col min="3588" max="3588" width="13.140625" style="35" customWidth="1"/>
    <col min="3589" max="3589" width="0" style="35" hidden="1" customWidth="1"/>
    <col min="3590" max="3590" width="12" style="35" customWidth="1"/>
    <col min="3591" max="3591" width="11.5703125" style="35" customWidth="1"/>
    <col min="3592" max="3592" width="0" style="35" hidden="1" customWidth="1"/>
    <col min="3593" max="3593" width="9.85546875" style="35" customWidth="1"/>
    <col min="3594" max="3594" width="10.140625" style="35" customWidth="1"/>
    <col min="3595" max="3595" width="0" style="35" hidden="1" customWidth="1"/>
    <col min="3596" max="3597" width="10.140625" style="35" customWidth="1"/>
    <col min="3598" max="3598" width="12.5703125" style="35" customWidth="1"/>
    <col min="3599" max="3599" width="12.140625" style="35" customWidth="1"/>
    <col min="3600" max="3600" width="13" style="35" customWidth="1"/>
    <col min="3601" max="3832" width="9.140625" style="35"/>
    <col min="3833" max="3833" width="1.85546875" style="35" customWidth="1"/>
    <col min="3834" max="3834" width="29.5703125" style="35" customWidth="1"/>
    <col min="3835" max="3835" width="10.7109375" style="35" customWidth="1"/>
    <col min="3836" max="3837" width="0" style="35" hidden="1" customWidth="1"/>
    <col min="3838" max="3838" width="12.85546875" style="35" customWidth="1"/>
    <col min="3839" max="3840" width="0" style="35" hidden="1" customWidth="1"/>
    <col min="3841" max="3841" width="11" style="35" customWidth="1"/>
    <col min="3842" max="3843" width="0" style="35" hidden="1" customWidth="1"/>
    <col min="3844" max="3844" width="13.140625" style="35" customWidth="1"/>
    <col min="3845" max="3845" width="0" style="35" hidden="1" customWidth="1"/>
    <col min="3846" max="3846" width="12" style="35" customWidth="1"/>
    <col min="3847" max="3847" width="11.5703125" style="35" customWidth="1"/>
    <col min="3848" max="3848" width="0" style="35" hidden="1" customWidth="1"/>
    <col min="3849" max="3849" width="9.85546875" style="35" customWidth="1"/>
    <col min="3850" max="3850" width="10.140625" style="35" customWidth="1"/>
    <col min="3851" max="3851" width="0" style="35" hidden="1" customWidth="1"/>
    <col min="3852" max="3853" width="10.140625" style="35" customWidth="1"/>
    <col min="3854" max="3854" width="12.5703125" style="35" customWidth="1"/>
    <col min="3855" max="3855" width="12.140625" style="35" customWidth="1"/>
    <col min="3856" max="3856" width="13" style="35" customWidth="1"/>
    <col min="3857" max="4088" width="9.140625" style="35"/>
    <col min="4089" max="4089" width="1.85546875" style="35" customWidth="1"/>
    <col min="4090" max="4090" width="29.5703125" style="35" customWidth="1"/>
    <col min="4091" max="4091" width="10.7109375" style="35" customWidth="1"/>
    <col min="4092" max="4093" width="0" style="35" hidden="1" customWidth="1"/>
    <col min="4094" max="4094" width="12.85546875" style="35" customWidth="1"/>
    <col min="4095" max="4096" width="0" style="35" hidden="1" customWidth="1"/>
    <col min="4097" max="4097" width="11" style="35" customWidth="1"/>
    <col min="4098" max="4099" width="0" style="35" hidden="1" customWidth="1"/>
    <col min="4100" max="4100" width="13.140625" style="35" customWidth="1"/>
    <col min="4101" max="4101" width="0" style="35" hidden="1" customWidth="1"/>
    <col min="4102" max="4102" width="12" style="35" customWidth="1"/>
    <col min="4103" max="4103" width="11.5703125" style="35" customWidth="1"/>
    <col min="4104" max="4104" width="0" style="35" hidden="1" customWidth="1"/>
    <col min="4105" max="4105" width="9.85546875" style="35" customWidth="1"/>
    <col min="4106" max="4106" width="10.140625" style="35" customWidth="1"/>
    <col min="4107" max="4107" width="0" style="35" hidden="1" customWidth="1"/>
    <col min="4108" max="4109" width="10.140625" style="35" customWidth="1"/>
    <col min="4110" max="4110" width="12.5703125" style="35" customWidth="1"/>
    <col min="4111" max="4111" width="12.140625" style="35" customWidth="1"/>
    <col min="4112" max="4112" width="13" style="35" customWidth="1"/>
    <col min="4113" max="4344" width="9.140625" style="35"/>
    <col min="4345" max="4345" width="1.85546875" style="35" customWidth="1"/>
    <col min="4346" max="4346" width="29.5703125" style="35" customWidth="1"/>
    <col min="4347" max="4347" width="10.7109375" style="35" customWidth="1"/>
    <col min="4348" max="4349" width="0" style="35" hidden="1" customWidth="1"/>
    <col min="4350" max="4350" width="12.85546875" style="35" customWidth="1"/>
    <col min="4351" max="4352" width="0" style="35" hidden="1" customWidth="1"/>
    <col min="4353" max="4353" width="11" style="35" customWidth="1"/>
    <col min="4354" max="4355" width="0" style="35" hidden="1" customWidth="1"/>
    <col min="4356" max="4356" width="13.140625" style="35" customWidth="1"/>
    <col min="4357" max="4357" width="0" style="35" hidden="1" customWidth="1"/>
    <col min="4358" max="4358" width="12" style="35" customWidth="1"/>
    <col min="4359" max="4359" width="11.5703125" style="35" customWidth="1"/>
    <col min="4360" max="4360" width="0" style="35" hidden="1" customWidth="1"/>
    <col min="4361" max="4361" width="9.85546875" style="35" customWidth="1"/>
    <col min="4362" max="4362" width="10.140625" style="35" customWidth="1"/>
    <col min="4363" max="4363" width="0" style="35" hidden="1" customWidth="1"/>
    <col min="4364" max="4365" width="10.140625" style="35" customWidth="1"/>
    <col min="4366" max="4366" width="12.5703125" style="35" customWidth="1"/>
    <col min="4367" max="4367" width="12.140625" style="35" customWidth="1"/>
    <col min="4368" max="4368" width="13" style="35" customWidth="1"/>
    <col min="4369" max="4600" width="9.140625" style="35"/>
    <col min="4601" max="4601" width="1.85546875" style="35" customWidth="1"/>
    <col min="4602" max="4602" width="29.5703125" style="35" customWidth="1"/>
    <col min="4603" max="4603" width="10.7109375" style="35" customWidth="1"/>
    <col min="4604" max="4605" width="0" style="35" hidden="1" customWidth="1"/>
    <col min="4606" max="4606" width="12.85546875" style="35" customWidth="1"/>
    <col min="4607" max="4608" width="0" style="35" hidden="1" customWidth="1"/>
    <col min="4609" max="4609" width="11" style="35" customWidth="1"/>
    <col min="4610" max="4611" width="0" style="35" hidden="1" customWidth="1"/>
    <col min="4612" max="4612" width="13.140625" style="35" customWidth="1"/>
    <col min="4613" max="4613" width="0" style="35" hidden="1" customWidth="1"/>
    <col min="4614" max="4614" width="12" style="35" customWidth="1"/>
    <col min="4615" max="4615" width="11.5703125" style="35" customWidth="1"/>
    <col min="4616" max="4616" width="0" style="35" hidden="1" customWidth="1"/>
    <col min="4617" max="4617" width="9.85546875" style="35" customWidth="1"/>
    <col min="4618" max="4618" width="10.140625" style="35" customWidth="1"/>
    <col min="4619" max="4619" width="0" style="35" hidden="1" customWidth="1"/>
    <col min="4620" max="4621" width="10.140625" style="35" customWidth="1"/>
    <col min="4622" max="4622" width="12.5703125" style="35" customWidth="1"/>
    <col min="4623" max="4623" width="12.140625" style="35" customWidth="1"/>
    <col min="4624" max="4624" width="13" style="35" customWidth="1"/>
    <col min="4625" max="4856" width="9.140625" style="35"/>
    <col min="4857" max="4857" width="1.85546875" style="35" customWidth="1"/>
    <col min="4858" max="4858" width="29.5703125" style="35" customWidth="1"/>
    <col min="4859" max="4859" width="10.7109375" style="35" customWidth="1"/>
    <col min="4860" max="4861" width="0" style="35" hidden="1" customWidth="1"/>
    <col min="4862" max="4862" width="12.85546875" style="35" customWidth="1"/>
    <col min="4863" max="4864" width="0" style="35" hidden="1" customWidth="1"/>
    <col min="4865" max="4865" width="11" style="35" customWidth="1"/>
    <col min="4866" max="4867" width="0" style="35" hidden="1" customWidth="1"/>
    <col min="4868" max="4868" width="13.140625" style="35" customWidth="1"/>
    <col min="4869" max="4869" width="0" style="35" hidden="1" customWidth="1"/>
    <col min="4870" max="4870" width="12" style="35" customWidth="1"/>
    <col min="4871" max="4871" width="11.5703125" style="35" customWidth="1"/>
    <col min="4872" max="4872" width="0" style="35" hidden="1" customWidth="1"/>
    <col min="4873" max="4873" width="9.85546875" style="35" customWidth="1"/>
    <col min="4874" max="4874" width="10.140625" style="35" customWidth="1"/>
    <col min="4875" max="4875" width="0" style="35" hidden="1" customWidth="1"/>
    <col min="4876" max="4877" width="10.140625" style="35" customWidth="1"/>
    <col min="4878" max="4878" width="12.5703125" style="35" customWidth="1"/>
    <col min="4879" max="4879" width="12.140625" style="35" customWidth="1"/>
    <col min="4880" max="4880" width="13" style="35" customWidth="1"/>
    <col min="4881" max="5112" width="9.140625" style="35"/>
    <col min="5113" max="5113" width="1.85546875" style="35" customWidth="1"/>
    <col min="5114" max="5114" width="29.5703125" style="35" customWidth="1"/>
    <col min="5115" max="5115" width="10.7109375" style="35" customWidth="1"/>
    <col min="5116" max="5117" width="0" style="35" hidden="1" customWidth="1"/>
    <col min="5118" max="5118" width="12.85546875" style="35" customWidth="1"/>
    <col min="5119" max="5120" width="0" style="35" hidden="1" customWidth="1"/>
    <col min="5121" max="5121" width="11" style="35" customWidth="1"/>
    <col min="5122" max="5123" width="0" style="35" hidden="1" customWidth="1"/>
    <col min="5124" max="5124" width="13.140625" style="35" customWidth="1"/>
    <col min="5125" max="5125" width="0" style="35" hidden="1" customWidth="1"/>
    <col min="5126" max="5126" width="12" style="35" customWidth="1"/>
    <col min="5127" max="5127" width="11.5703125" style="35" customWidth="1"/>
    <col min="5128" max="5128" width="0" style="35" hidden="1" customWidth="1"/>
    <col min="5129" max="5129" width="9.85546875" style="35" customWidth="1"/>
    <col min="5130" max="5130" width="10.140625" style="35" customWidth="1"/>
    <col min="5131" max="5131" width="0" style="35" hidden="1" customWidth="1"/>
    <col min="5132" max="5133" width="10.140625" style="35" customWidth="1"/>
    <col min="5134" max="5134" width="12.5703125" style="35" customWidth="1"/>
    <col min="5135" max="5135" width="12.140625" style="35" customWidth="1"/>
    <col min="5136" max="5136" width="13" style="35" customWidth="1"/>
    <col min="5137" max="5368" width="9.140625" style="35"/>
    <col min="5369" max="5369" width="1.85546875" style="35" customWidth="1"/>
    <col min="5370" max="5370" width="29.5703125" style="35" customWidth="1"/>
    <col min="5371" max="5371" width="10.7109375" style="35" customWidth="1"/>
    <col min="5372" max="5373" width="0" style="35" hidden="1" customWidth="1"/>
    <col min="5374" max="5374" width="12.85546875" style="35" customWidth="1"/>
    <col min="5375" max="5376" width="0" style="35" hidden="1" customWidth="1"/>
    <col min="5377" max="5377" width="11" style="35" customWidth="1"/>
    <col min="5378" max="5379" width="0" style="35" hidden="1" customWidth="1"/>
    <col min="5380" max="5380" width="13.140625" style="35" customWidth="1"/>
    <col min="5381" max="5381" width="0" style="35" hidden="1" customWidth="1"/>
    <col min="5382" max="5382" width="12" style="35" customWidth="1"/>
    <col min="5383" max="5383" width="11.5703125" style="35" customWidth="1"/>
    <col min="5384" max="5384" width="0" style="35" hidden="1" customWidth="1"/>
    <col min="5385" max="5385" width="9.85546875" style="35" customWidth="1"/>
    <col min="5386" max="5386" width="10.140625" style="35" customWidth="1"/>
    <col min="5387" max="5387" width="0" style="35" hidden="1" customWidth="1"/>
    <col min="5388" max="5389" width="10.140625" style="35" customWidth="1"/>
    <col min="5390" max="5390" width="12.5703125" style="35" customWidth="1"/>
    <col min="5391" max="5391" width="12.140625" style="35" customWidth="1"/>
    <col min="5392" max="5392" width="13" style="35" customWidth="1"/>
    <col min="5393" max="5624" width="9.140625" style="35"/>
    <col min="5625" max="5625" width="1.85546875" style="35" customWidth="1"/>
    <col min="5626" max="5626" width="29.5703125" style="35" customWidth="1"/>
    <col min="5627" max="5627" width="10.7109375" style="35" customWidth="1"/>
    <col min="5628" max="5629" width="0" style="35" hidden="1" customWidth="1"/>
    <col min="5630" max="5630" width="12.85546875" style="35" customWidth="1"/>
    <col min="5631" max="5632" width="0" style="35" hidden="1" customWidth="1"/>
    <col min="5633" max="5633" width="11" style="35" customWidth="1"/>
    <col min="5634" max="5635" width="0" style="35" hidden="1" customWidth="1"/>
    <col min="5636" max="5636" width="13.140625" style="35" customWidth="1"/>
    <col min="5637" max="5637" width="0" style="35" hidden="1" customWidth="1"/>
    <col min="5638" max="5638" width="12" style="35" customWidth="1"/>
    <col min="5639" max="5639" width="11.5703125" style="35" customWidth="1"/>
    <col min="5640" max="5640" width="0" style="35" hidden="1" customWidth="1"/>
    <col min="5641" max="5641" width="9.85546875" style="35" customWidth="1"/>
    <col min="5642" max="5642" width="10.140625" style="35" customWidth="1"/>
    <col min="5643" max="5643" width="0" style="35" hidden="1" customWidth="1"/>
    <col min="5644" max="5645" width="10.140625" style="35" customWidth="1"/>
    <col min="5646" max="5646" width="12.5703125" style="35" customWidth="1"/>
    <col min="5647" max="5647" width="12.140625" style="35" customWidth="1"/>
    <col min="5648" max="5648" width="13" style="35" customWidth="1"/>
    <col min="5649" max="5880" width="9.140625" style="35"/>
    <col min="5881" max="5881" width="1.85546875" style="35" customWidth="1"/>
    <col min="5882" max="5882" width="29.5703125" style="35" customWidth="1"/>
    <col min="5883" max="5883" width="10.7109375" style="35" customWidth="1"/>
    <col min="5884" max="5885" width="0" style="35" hidden="1" customWidth="1"/>
    <col min="5886" max="5886" width="12.85546875" style="35" customWidth="1"/>
    <col min="5887" max="5888" width="0" style="35" hidden="1" customWidth="1"/>
    <col min="5889" max="5889" width="11" style="35" customWidth="1"/>
    <col min="5890" max="5891" width="0" style="35" hidden="1" customWidth="1"/>
    <col min="5892" max="5892" width="13.140625" style="35" customWidth="1"/>
    <col min="5893" max="5893" width="0" style="35" hidden="1" customWidth="1"/>
    <col min="5894" max="5894" width="12" style="35" customWidth="1"/>
    <col min="5895" max="5895" width="11.5703125" style="35" customWidth="1"/>
    <col min="5896" max="5896" width="0" style="35" hidden="1" customWidth="1"/>
    <col min="5897" max="5897" width="9.85546875" style="35" customWidth="1"/>
    <col min="5898" max="5898" width="10.140625" style="35" customWidth="1"/>
    <col min="5899" max="5899" width="0" style="35" hidden="1" customWidth="1"/>
    <col min="5900" max="5901" width="10.140625" style="35" customWidth="1"/>
    <col min="5902" max="5902" width="12.5703125" style="35" customWidth="1"/>
    <col min="5903" max="5903" width="12.140625" style="35" customWidth="1"/>
    <col min="5904" max="5904" width="13" style="35" customWidth="1"/>
    <col min="5905" max="6136" width="9.140625" style="35"/>
    <col min="6137" max="6137" width="1.85546875" style="35" customWidth="1"/>
    <col min="6138" max="6138" width="29.5703125" style="35" customWidth="1"/>
    <col min="6139" max="6139" width="10.7109375" style="35" customWidth="1"/>
    <col min="6140" max="6141" width="0" style="35" hidden="1" customWidth="1"/>
    <col min="6142" max="6142" width="12.85546875" style="35" customWidth="1"/>
    <col min="6143" max="6144" width="0" style="35" hidden="1" customWidth="1"/>
    <col min="6145" max="6145" width="11" style="35" customWidth="1"/>
    <col min="6146" max="6147" width="0" style="35" hidden="1" customWidth="1"/>
    <col min="6148" max="6148" width="13.140625" style="35" customWidth="1"/>
    <col min="6149" max="6149" width="0" style="35" hidden="1" customWidth="1"/>
    <col min="6150" max="6150" width="12" style="35" customWidth="1"/>
    <col min="6151" max="6151" width="11.5703125" style="35" customWidth="1"/>
    <col min="6152" max="6152" width="0" style="35" hidden="1" customWidth="1"/>
    <col min="6153" max="6153" width="9.85546875" style="35" customWidth="1"/>
    <col min="6154" max="6154" width="10.140625" style="35" customWidth="1"/>
    <col min="6155" max="6155" width="0" style="35" hidden="1" customWidth="1"/>
    <col min="6156" max="6157" width="10.140625" style="35" customWidth="1"/>
    <col min="6158" max="6158" width="12.5703125" style="35" customWidth="1"/>
    <col min="6159" max="6159" width="12.140625" style="35" customWidth="1"/>
    <col min="6160" max="6160" width="13" style="35" customWidth="1"/>
    <col min="6161" max="6392" width="9.140625" style="35"/>
    <col min="6393" max="6393" width="1.85546875" style="35" customWidth="1"/>
    <col min="6394" max="6394" width="29.5703125" style="35" customWidth="1"/>
    <col min="6395" max="6395" width="10.7109375" style="35" customWidth="1"/>
    <col min="6396" max="6397" width="0" style="35" hidden="1" customWidth="1"/>
    <col min="6398" max="6398" width="12.85546875" style="35" customWidth="1"/>
    <col min="6399" max="6400" width="0" style="35" hidden="1" customWidth="1"/>
    <col min="6401" max="6401" width="11" style="35" customWidth="1"/>
    <col min="6402" max="6403" width="0" style="35" hidden="1" customWidth="1"/>
    <col min="6404" max="6404" width="13.140625" style="35" customWidth="1"/>
    <col min="6405" max="6405" width="0" style="35" hidden="1" customWidth="1"/>
    <col min="6406" max="6406" width="12" style="35" customWidth="1"/>
    <col min="6407" max="6407" width="11.5703125" style="35" customWidth="1"/>
    <col min="6408" max="6408" width="0" style="35" hidden="1" customWidth="1"/>
    <col min="6409" max="6409" width="9.85546875" style="35" customWidth="1"/>
    <col min="6410" max="6410" width="10.140625" style="35" customWidth="1"/>
    <col min="6411" max="6411" width="0" style="35" hidden="1" customWidth="1"/>
    <col min="6412" max="6413" width="10.140625" style="35" customWidth="1"/>
    <col min="6414" max="6414" width="12.5703125" style="35" customWidth="1"/>
    <col min="6415" max="6415" width="12.140625" style="35" customWidth="1"/>
    <col min="6416" max="6416" width="13" style="35" customWidth="1"/>
    <col min="6417" max="6648" width="9.140625" style="35"/>
    <col min="6649" max="6649" width="1.85546875" style="35" customWidth="1"/>
    <col min="6650" max="6650" width="29.5703125" style="35" customWidth="1"/>
    <col min="6651" max="6651" width="10.7109375" style="35" customWidth="1"/>
    <col min="6652" max="6653" width="0" style="35" hidden="1" customWidth="1"/>
    <col min="6654" max="6654" width="12.85546875" style="35" customWidth="1"/>
    <col min="6655" max="6656" width="0" style="35" hidden="1" customWidth="1"/>
    <col min="6657" max="6657" width="11" style="35" customWidth="1"/>
    <col min="6658" max="6659" width="0" style="35" hidden="1" customWidth="1"/>
    <col min="6660" max="6660" width="13.140625" style="35" customWidth="1"/>
    <col min="6661" max="6661" width="0" style="35" hidden="1" customWidth="1"/>
    <col min="6662" max="6662" width="12" style="35" customWidth="1"/>
    <col min="6663" max="6663" width="11.5703125" style="35" customWidth="1"/>
    <col min="6664" max="6664" width="0" style="35" hidden="1" customWidth="1"/>
    <col min="6665" max="6665" width="9.85546875" style="35" customWidth="1"/>
    <col min="6666" max="6666" width="10.140625" style="35" customWidth="1"/>
    <col min="6667" max="6667" width="0" style="35" hidden="1" customWidth="1"/>
    <col min="6668" max="6669" width="10.140625" style="35" customWidth="1"/>
    <col min="6670" max="6670" width="12.5703125" style="35" customWidth="1"/>
    <col min="6671" max="6671" width="12.140625" style="35" customWidth="1"/>
    <col min="6672" max="6672" width="13" style="35" customWidth="1"/>
    <col min="6673" max="6904" width="9.140625" style="35"/>
    <col min="6905" max="6905" width="1.85546875" style="35" customWidth="1"/>
    <col min="6906" max="6906" width="29.5703125" style="35" customWidth="1"/>
    <col min="6907" max="6907" width="10.7109375" style="35" customWidth="1"/>
    <col min="6908" max="6909" width="0" style="35" hidden="1" customWidth="1"/>
    <col min="6910" max="6910" width="12.85546875" style="35" customWidth="1"/>
    <col min="6911" max="6912" width="0" style="35" hidden="1" customWidth="1"/>
    <col min="6913" max="6913" width="11" style="35" customWidth="1"/>
    <col min="6914" max="6915" width="0" style="35" hidden="1" customWidth="1"/>
    <col min="6916" max="6916" width="13.140625" style="35" customWidth="1"/>
    <col min="6917" max="6917" width="0" style="35" hidden="1" customWidth="1"/>
    <col min="6918" max="6918" width="12" style="35" customWidth="1"/>
    <col min="6919" max="6919" width="11.5703125" style="35" customWidth="1"/>
    <col min="6920" max="6920" width="0" style="35" hidden="1" customWidth="1"/>
    <col min="6921" max="6921" width="9.85546875" style="35" customWidth="1"/>
    <col min="6922" max="6922" width="10.140625" style="35" customWidth="1"/>
    <col min="6923" max="6923" width="0" style="35" hidden="1" customWidth="1"/>
    <col min="6924" max="6925" width="10.140625" style="35" customWidth="1"/>
    <col min="6926" max="6926" width="12.5703125" style="35" customWidth="1"/>
    <col min="6927" max="6927" width="12.140625" style="35" customWidth="1"/>
    <col min="6928" max="6928" width="13" style="35" customWidth="1"/>
    <col min="6929" max="7160" width="9.140625" style="35"/>
    <col min="7161" max="7161" width="1.85546875" style="35" customWidth="1"/>
    <col min="7162" max="7162" width="29.5703125" style="35" customWidth="1"/>
    <col min="7163" max="7163" width="10.7109375" style="35" customWidth="1"/>
    <col min="7164" max="7165" width="0" style="35" hidden="1" customWidth="1"/>
    <col min="7166" max="7166" width="12.85546875" style="35" customWidth="1"/>
    <col min="7167" max="7168" width="0" style="35" hidden="1" customWidth="1"/>
    <col min="7169" max="7169" width="11" style="35" customWidth="1"/>
    <col min="7170" max="7171" width="0" style="35" hidden="1" customWidth="1"/>
    <col min="7172" max="7172" width="13.140625" style="35" customWidth="1"/>
    <col min="7173" max="7173" width="0" style="35" hidden="1" customWidth="1"/>
    <col min="7174" max="7174" width="12" style="35" customWidth="1"/>
    <col min="7175" max="7175" width="11.5703125" style="35" customWidth="1"/>
    <col min="7176" max="7176" width="0" style="35" hidden="1" customWidth="1"/>
    <col min="7177" max="7177" width="9.85546875" style="35" customWidth="1"/>
    <col min="7178" max="7178" width="10.140625" style="35" customWidth="1"/>
    <col min="7179" max="7179" width="0" style="35" hidden="1" customWidth="1"/>
    <col min="7180" max="7181" width="10.140625" style="35" customWidth="1"/>
    <col min="7182" max="7182" width="12.5703125" style="35" customWidth="1"/>
    <col min="7183" max="7183" width="12.140625" style="35" customWidth="1"/>
    <col min="7184" max="7184" width="13" style="35" customWidth="1"/>
    <col min="7185" max="7416" width="9.140625" style="35"/>
    <col min="7417" max="7417" width="1.85546875" style="35" customWidth="1"/>
    <col min="7418" max="7418" width="29.5703125" style="35" customWidth="1"/>
    <col min="7419" max="7419" width="10.7109375" style="35" customWidth="1"/>
    <col min="7420" max="7421" width="0" style="35" hidden="1" customWidth="1"/>
    <col min="7422" max="7422" width="12.85546875" style="35" customWidth="1"/>
    <col min="7423" max="7424" width="0" style="35" hidden="1" customWidth="1"/>
    <col min="7425" max="7425" width="11" style="35" customWidth="1"/>
    <col min="7426" max="7427" width="0" style="35" hidden="1" customWidth="1"/>
    <col min="7428" max="7428" width="13.140625" style="35" customWidth="1"/>
    <col min="7429" max="7429" width="0" style="35" hidden="1" customWidth="1"/>
    <col min="7430" max="7430" width="12" style="35" customWidth="1"/>
    <col min="7431" max="7431" width="11.5703125" style="35" customWidth="1"/>
    <col min="7432" max="7432" width="0" style="35" hidden="1" customWidth="1"/>
    <col min="7433" max="7433" width="9.85546875" style="35" customWidth="1"/>
    <col min="7434" max="7434" width="10.140625" style="35" customWidth="1"/>
    <col min="7435" max="7435" width="0" style="35" hidden="1" customWidth="1"/>
    <col min="7436" max="7437" width="10.140625" style="35" customWidth="1"/>
    <col min="7438" max="7438" width="12.5703125" style="35" customWidth="1"/>
    <col min="7439" max="7439" width="12.140625" style="35" customWidth="1"/>
    <col min="7440" max="7440" width="13" style="35" customWidth="1"/>
    <col min="7441" max="7672" width="9.140625" style="35"/>
    <col min="7673" max="7673" width="1.85546875" style="35" customWidth="1"/>
    <col min="7674" max="7674" width="29.5703125" style="35" customWidth="1"/>
    <col min="7675" max="7675" width="10.7109375" style="35" customWidth="1"/>
    <col min="7676" max="7677" width="0" style="35" hidden="1" customWidth="1"/>
    <col min="7678" max="7678" width="12.85546875" style="35" customWidth="1"/>
    <col min="7679" max="7680" width="0" style="35" hidden="1" customWidth="1"/>
    <col min="7681" max="7681" width="11" style="35" customWidth="1"/>
    <col min="7682" max="7683" width="0" style="35" hidden="1" customWidth="1"/>
    <col min="7684" max="7684" width="13.140625" style="35" customWidth="1"/>
    <col min="7685" max="7685" width="0" style="35" hidden="1" customWidth="1"/>
    <col min="7686" max="7686" width="12" style="35" customWidth="1"/>
    <col min="7687" max="7687" width="11.5703125" style="35" customWidth="1"/>
    <col min="7688" max="7688" width="0" style="35" hidden="1" customWidth="1"/>
    <col min="7689" max="7689" width="9.85546875" style="35" customWidth="1"/>
    <col min="7690" max="7690" width="10.140625" style="35" customWidth="1"/>
    <col min="7691" max="7691" width="0" style="35" hidden="1" customWidth="1"/>
    <col min="7692" max="7693" width="10.140625" style="35" customWidth="1"/>
    <col min="7694" max="7694" width="12.5703125" style="35" customWidth="1"/>
    <col min="7695" max="7695" width="12.140625" style="35" customWidth="1"/>
    <col min="7696" max="7696" width="13" style="35" customWidth="1"/>
    <col min="7697" max="7928" width="9.140625" style="35"/>
    <col min="7929" max="7929" width="1.85546875" style="35" customWidth="1"/>
    <col min="7930" max="7930" width="29.5703125" style="35" customWidth="1"/>
    <col min="7931" max="7931" width="10.7109375" style="35" customWidth="1"/>
    <col min="7932" max="7933" width="0" style="35" hidden="1" customWidth="1"/>
    <col min="7934" max="7934" width="12.85546875" style="35" customWidth="1"/>
    <col min="7935" max="7936" width="0" style="35" hidden="1" customWidth="1"/>
    <col min="7937" max="7937" width="11" style="35" customWidth="1"/>
    <col min="7938" max="7939" width="0" style="35" hidden="1" customWidth="1"/>
    <col min="7940" max="7940" width="13.140625" style="35" customWidth="1"/>
    <col min="7941" max="7941" width="0" style="35" hidden="1" customWidth="1"/>
    <col min="7942" max="7942" width="12" style="35" customWidth="1"/>
    <col min="7943" max="7943" width="11.5703125" style="35" customWidth="1"/>
    <col min="7944" max="7944" width="0" style="35" hidden="1" customWidth="1"/>
    <col min="7945" max="7945" width="9.85546875" style="35" customWidth="1"/>
    <col min="7946" max="7946" width="10.140625" style="35" customWidth="1"/>
    <col min="7947" max="7947" width="0" style="35" hidden="1" customWidth="1"/>
    <col min="7948" max="7949" width="10.140625" style="35" customWidth="1"/>
    <col min="7950" max="7950" width="12.5703125" style="35" customWidth="1"/>
    <col min="7951" max="7951" width="12.140625" style="35" customWidth="1"/>
    <col min="7952" max="7952" width="13" style="35" customWidth="1"/>
    <col min="7953" max="8184" width="9.140625" style="35"/>
    <col min="8185" max="8185" width="1.85546875" style="35" customWidth="1"/>
    <col min="8186" max="8186" width="29.5703125" style="35" customWidth="1"/>
    <col min="8187" max="8187" width="10.7109375" style="35" customWidth="1"/>
    <col min="8188" max="8189" width="0" style="35" hidden="1" customWidth="1"/>
    <col min="8190" max="8190" width="12.85546875" style="35" customWidth="1"/>
    <col min="8191" max="8192" width="0" style="35" hidden="1" customWidth="1"/>
    <col min="8193" max="8193" width="11" style="35" customWidth="1"/>
    <col min="8194" max="8195" width="0" style="35" hidden="1" customWidth="1"/>
    <col min="8196" max="8196" width="13.140625" style="35" customWidth="1"/>
    <col min="8197" max="8197" width="0" style="35" hidden="1" customWidth="1"/>
    <col min="8198" max="8198" width="12" style="35" customWidth="1"/>
    <col min="8199" max="8199" width="11.5703125" style="35" customWidth="1"/>
    <col min="8200" max="8200" width="0" style="35" hidden="1" customWidth="1"/>
    <col min="8201" max="8201" width="9.85546875" style="35" customWidth="1"/>
    <col min="8202" max="8202" width="10.140625" style="35" customWidth="1"/>
    <col min="8203" max="8203" width="0" style="35" hidden="1" customWidth="1"/>
    <col min="8204" max="8205" width="10.140625" style="35" customWidth="1"/>
    <col min="8206" max="8206" width="12.5703125" style="35" customWidth="1"/>
    <col min="8207" max="8207" width="12.140625" style="35" customWidth="1"/>
    <col min="8208" max="8208" width="13" style="35" customWidth="1"/>
    <col min="8209" max="8440" width="9.140625" style="35"/>
    <col min="8441" max="8441" width="1.85546875" style="35" customWidth="1"/>
    <col min="8442" max="8442" width="29.5703125" style="35" customWidth="1"/>
    <col min="8443" max="8443" width="10.7109375" style="35" customWidth="1"/>
    <col min="8444" max="8445" width="0" style="35" hidden="1" customWidth="1"/>
    <col min="8446" max="8446" width="12.85546875" style="35" customWidth="1"/>
    <col min="8447" max="8448" width="0" style="35" hidden="1" customWidth="1"/>
    <col min="8449" max="8449" width="11" style="35" customWidth="1"/>
    <col min="8450" max="8451" width="0" style="35" hidden="1" customWidth="1"/>
    <col min="8452" max="8452" width="13.140625" style="35" customWidth="1"/>
    <col min="8453" max="8453" width="0" style="35" hidden="1" customWidth="1"/>
    <col min="8454" max="8454" width="12" style="35" customWidth="1"/>
    <col min="8455" max="8455" width="11.5703125" style="35" customWidth="1"/>
    <col min="8456" max="8456" width="0" style="35" hidden="1" customWidth="1"/>
    <col min="8457" max="8457" width="9.85546875" style="35" customWidth="1"/>
    <col min="8458" max="8458" width="10.140625" style="35" customWidth="1"/>
    <col min="8459" max="8459" width="0" style="35" hidden="1" customWidth="1"/>
    <col min="8460" max="8461" width="10.140625" style="35" customWidth="1"/>
    <col min="8462" max="8462" width="12.5703125" style="35" customWidth="1"/>
    <col min="8463" max="8463" width="12.140625" style="35" customWidth="1"/>
    <col min="8464" max="8464" width="13" style="35" customWidth="1"/>
    <col min="8465" max="8696" width="9.140625" style="35"/>
    <col min="8697" max="8697" width="1.85546875" style="35" customWidth="1"/>
    <col min="8698" max="8698" width="29.5703125" style="35" customWidth="1"/>
    <col min="8699" max="8699" width="10.7109375" style="35" customWidth="1"/>
    <col min="8700" max="8701" width="0" style="35" hidden="1" customWidth="1"/>
    <col min="8702" max="8702" width="12.85546875" style="35" customWidth="1"/>
    <col min="8703" max="8704" width="0" style="35" hidden="1" customWidth="1"/>
    <col min="8705" max="8705" width="11" style="35" customWidth="1"/>
    <col min="8706" max="8707" width="0" style="35" hidden="1" customWidth="1"/>
    <col min="8708" max="8708" width="13.140625" style="35" customWidth="1"/>
    <col min="8709" max="8709" width="0" style="35" hidden="1" customWidth="1"/>
    <col min="8710" max="8710" width="12" style="35" customWidth="1"/>
    <col min="8711" max="8711" width="11.5703125" style="35" customWidth="1"/>
    <col min="8712" max="8712" width="0" style="35" hidden="1" customWidth="1"/>
    <col min="8713" max="8713" width="9.85546875" style="35" customWidth="1"/>
    <col min="8714" max="8714" width="10.140625" style="35" customWidth="1"/>
    <col min="8715" max="8715" width="0" style="35" hidden="1" customWidth="1"/>
    <col min="8716" max="8717" width="10.140625" style="35" customWidth="1"/>
    <col min="8718" max="8718" width="12.5703125" style="35" customWidth="1"/>
    <col min="8719" max="8719" width="12.140625" style="35" customWidth="1"/>
    <col min="8720" max="8720" width="13" style="35" customWidth="1"/>
    <col min="8721" max="8952" width="9.140625" style="35"/>
    <col min="8953" max="8953" width="1.85546875" style="35" customWidth="1"/>
    <col min="8954" max="8954" width="29.5703125" style="35" customWidth="1"/>
    <col min="8955" max="8955" width="10.7109375" style="35" customWidth="1"/>
    <col min="8956" max="8957" width="0" style="35" hidden="1" customWidth="1"/>
    <col min="8958" max="8958" width="12.85546875" style="35" customWidth="1"/>
    <col min="8959" max="8960" width="0" style="35" hidden="1" customWidth="1"/>
    <col min="8961" max="8961" width="11" style="35" customWidth="1"/>
    <col min="8962" max="8963" width="0" style="35" hidden="1" customWidth="1"/>
    <col min="8964" max="8964" width="13.140625" style="35" customWidth="1"/>
    <col min="8965" max="8965" width="0" style="35" hidden="1" customWidth="1"/>
    <col min="8966" max="8966" width="12" style="35" customWidth="1"/>
    <col min="8967" max="8967" width="11.5703125" style="35" customWidth="1"/>
    <col min="8968" max="8968" width="0" style="35" hidden="1" customWidth="1"/>
    <col min="8969" max="8969" width="9.85546875" style="35" customWidth="1"/>
    <col min="8970" max="8970" width="10.140625" style="35" customWidth="1"/>
    <col min="8971" max="8971" width="0" style="35" hidden="1" customWidth="1"/>
    <col min="8972" max="8973" width="10.140625" style="35" customWidth="1"/>
    <col min="8974" max="8974" width="12.5703125" style="35" customWidth="1"/>
    <col min="8975" max="8975" width="12.140625" style="35" customWidth="1"/>
    <col min="8976" max="8976" width="13" style="35" customWidth="1"/>
    <col min="8977" max="9208" width="9.140625" style="35"/>
    <col min="9209" max="9209" width="1.85546875" style="35" customWidth="1"/>
    <col min="9210" max="9210" width="29.5703125" style="35" customWidth="1"/>
    <col min="9211" max="9211" width="10.7109375" style="35" customWidth="1"/>
    <col min="9212" max="9213" width="0" style="35" hidden="1" customWidth="1"/>
    <col min="9214" max="9214" width="12.85546875" style="35" customWidth="1"/>
    <col min="9215" max="9216" width="0" style="35" hidden="1" customWidth="1"/>
    <col min="9217" max="9217" width="11" style="35" customWidth="1"/>
    <col min="9218" max="9219" width="0" style="35" hidden="1" customWidth="1"/>
    <col min="9220" max="9220" width="13.140625" style="35" customWidth="1"/>
    <col min="9221" max="9221" width="0" style="35" hidden="1" customWidth="1"/>
    <col min="9222" max="9222" width="12" style="35" customWidth="1"/>
    <col min="9223" max="9223" width="11.5703125" style="35" customWidth="1"/>
    <col min="9224" max="9224" width="0" style="35" hidden="1" customWidth="1"/>
    <col min="9225" max="9225" width="9.85546875" style="35" customWidth="1"/>
    <col min="9226" max="9226" width="10.140625" style="35" customWidth="1"/>
    <col min="9227" max="9227" width="0" style="35" hidden="1" customWidth="1"/>
    <col min="9228" max="9229" width="10.140625" style="35" customWidth="1"/>
    <col min="9230" max="9230" width="12.5703125" style="35" customWidth="1"/>
    <col min="9231" max="9231" width="12.140625" style="35" customWidth="1"/>
    <col min="9232" max="9232" width="13" style="35" customWidth="1"/>
    <col min="9233" max="9464" width="9.140625" style="35"/>
    <col min="9465" max="9465" width="1.85546875" style="35" customWidth="1"/>
    <col min="9466" max="9466" width="29.5703125" style="35" customWidth="1"/>
    <col min="9467" max="9467" width="10.7109375" style="35" customWidth="1"/>
    <col min="9468" max="9469" width="0" style="35" hidden="1" customWidth="1"/>
    <col min="9470" max="9470" width="12.85546875" style="35" customWidth="1"/>
    <col min="9471" max="9472" width="0" style="35" hidden="1" customWidth="1"/>
    <col min="9473" max="9473" width="11" style="35" customWidth="1"/>
    <col min="9474" max="9475" width="0" style="35" hidden="1" customWidth="1"/>
    <col min="9476" max="9476" width="13.140625" style="35" customWidth="1"/>
    <col min="9477" max="9477" width="0" style="35" hidden="1" customWidth="1"/>
    <col min="9478" max="9478" width="12" style="35" customWidth="1"/>
    <col min="9479" max="9479" width="11.5703125" style="35" customWidth="1"/>
    <col min="9480" max="9480" width="0" style="35" hidden="1" customWidth="1"/>
    <col min="9481" max="9481" width="9.85546875" style="35" customWidth="1"/>
    <col min="9482" max="9482" width="10.140625" style="35" customWidth="1"/>
    <col min="9483" max="9483" width="0" style="35" hidden="1" customWidth="1"/>
    <col min="9484" max="9485" width="10.140625" style="35" customWidth="1"/>
    <col min="9486" max="9486" width="12.5703125" style="35" customWidth="1"/>
    <col min="9487" max="9487" width="12.140625" style="35" customWidth="1"/>
    <col min="9488" max="9488" width="13" style="35" customWidth="1"/>
    <col min="9489" max="9720" width="9.140625" style="35"/>
    <col min="9721" max="9721" width="1.85546875" style="35" customWidth="1"/>
    <col min="9722" max="9722" width="29.5703125" style="35" customWidth="1"/>
    <col min="9723" max="9723" width="10.7109375" style="35" customWidth="1"/>
    <col min="9724" max="9725" width="0" style="35" hidden="1" customWidth="1"/>
    <col min="9726" max="9726" width="12.85546875" style="35" customWidth="1"/>
    <col min="9727" max="9728" width="0" style="35" hidden="1" customWidth="1"/>
    <col min="9729" max="9729" width="11" style="35" customWidth="1"/>
    <col min="9730" max="9731" width="0" style="35" hidden="1" customWidth="1"/>
    <col min="9732" max="9732" width="13.140625" style="35" customWidth="1"/>
    <col min="9733" max="9733" width="0" style="35" hidden="1" customWidth="1"/>
    <col min="9734" max="9734" width="12" style="35" customWidth="1"/>
    <col min="9735" max="9735" width="11.5703125" style="35" customWidth="1"/>
    <col min="9736" max="9736" width="0" style="35" hidden="1" customWidth="1"/>
    <col min="9737" max="9737" width="9.85546875" style="35" customWidth="1"/>
    <col min="9738" max="9738" width="10.140625" style="35" customWidth="1"/>
    <col min="9739" max="9739" width="0" style="35" hidden="1" customWidth="1"/>
    <col min="9740" max="9741" width="10.140625" style="35" customWidth="1"/>
    <col min="9742" max="9742" width="12.5703125" style="35" customWidth="1"/>
    <col min="9743" max="9743" width="12.140625" style="35" customWidth="1"/>
    <col min="9744" max="9744" width="13" style="35" customWidth="1"/>
    <col min="9745" max="9976" width="9.140625" style="35"/>
    <col min="9977" max="9977" width="1.85546875" style="35" customWidth="1"/>
    <col min="9978" max="9978" width="29.5703125" style="35" customWidth="1"/>
    <col min="9979" max="9979" width="10.7109375" style="35" customWidth="1"/>
    <col min="9980" max="9981" width="0" style="35" hidden="1" customWidth="1"/>
    <col min="9982" max="9982" width="12.85546875" style="35" customWidth="1"/>
    <col min="9983" max="9984" width="0" style="35" hidden="1" customWidth="1"/>
    <col min="9985" max="9985" width="11" style="35" customWidth="1"/>
    <col min="9986" max="9987" width="0" style="35" hidden="1" customWidth="1"/>
    <col min="9988" max="9988" width="13.140625" style="35" customWidth="1"/>
    <col min="9989" max="9989" width="0" style="35" hidden="1" customWidth="1"/>
    <col min="9990" max="9990" width="12" style="35" customWidth="1"/>
    <col min="9991" max="9991" width="11.5703125" style="35" customWidth="1"/>
    <col min="9992" max="9992" width="0" style="35" hidden="1" customWidth="1"/>
    <col min="9993" max="9993" width="9.85546875" style="35" customWidth="1"/>
    <col min="9994" max="9994" width="10.140625" style="35" customWidth="1"/>
    <col min="9995" max="9995" width="0" style="35" hidden="1" customWidth="1"/>
    <col min="9996" max="9997" width="10.140625" style="35" customWidth="1"/>
    <col min="9998" max="9998" width="12.5703125" style="35" customWidth="1"/>
    <col min="9999" max="9999" width="12.140625" style="35" customWidth="1"/>
    <col min="10000" max="10000" width="13" style="35" customWidth="1"/>
    <col min="10001" max="10232" width="9.140625" style="35"/>
    <col min="10233" max="10233" width="1.85546875" style="35" customWidth="1"/>
    <col min="10234" max="10234" width="29.5703125" style="35" customWidth="1"/>
    <col min="10235" max="10235" width="10.7109375" style="35" customWidth="1"/>
    <col min="10236" max="10237" width="0" style="35" hidden="1" customWidth="1"/>
    <col min="10238" max="10238" width="12.85546875" style="35" customWidth="1"/>
    <col min="10239" max="10240" width="0" style="35" hidden="1" customWidth="1"/>
    <col min="10241" max="10241" width="11" style="35" customWidth="1"/>
    <col min="10242" max="10243" width="0" style="35" hidden="1" customWidth="1"/>
    <col min="10244" max="10244" width="13.140625" style="35" customWidth="1"/>
    <col min="10245" max="10245" width="0" style="35" hidden="1" customWidth="1"/>
    <col min="10246" max="10246" width="12" style="35" customWidth="1"/>
    <col min="10247" max="10247" width="11.5703125" style="35" customWidth="1"/>
    <col min="10248" max="10248" width="0" style="35" hidden="1" customWidth="1"/>
    <col min="10249" max="10249" width="9.85546875" style="35" customWidth="1"/>
    <col min="10250" max="10250" width="10.140625" style="35" customWidth="1"/>
    <col min="10251" max="10251" width="0" style="35" hidden="1" customWidth="1"/>
    <col min="10252" max="10253" width="10.140625" style="35" customWidth="1"/>
    <col min="10254" max="10254" width="12.5703125" style="35" customWidth="1"/>
    <col min="10255" max="10255" width="12.140625" style="35" customWidth="1"/>
    <col min="10256" max="10256" width="13" style="35" customWidth="1"/>
    <col min="10257" max="10488" width="9.140625" style="35"/>
    <col min="10489" max="10489" width="1.85546875" style="35" customWidth="1"/>
    <col min="10490" max="10490" width="29.5703125" style="35" customWidth="1"/>
    <col min="10491" max="10491" width="10.7109375" style="35" customWidth="1"/>
    <col min="10492" max="10493" width="0" style="35" hidden="1" customWidth="1"/>
    <col min="10494" max="10494" width="12.85546875" style="35" customWidth="1"/>
    <col min="10495" max="10496" width="0" style="35" hidden="1" customWidth="1"/>
    <col min="10497" max="10497" width="11" style="35" customWidth="1"/>
    <col min="10498" max="10499" width="0" style="35" hidden="1" customWidth="1"/>
    <col min="10500" max="10500" width="13.140625" style="35" customWidth="1"/>
    <col min="10501" max="10501" width="0" style="35" hidden="1" customWidth="1"/>
    <col min="10502" max="10502" width="12" style="35" customWidth="1"/>
    <col min="10503" max="10503" width="11.5703125" style="35" customWidth="1"/>
    <col min="10504" max="10504" width="0" style="35" hidden="1" customWidth="1"/>
    <col min="10505" max="10505" width="9.85546875" style="35" customWidth="1"/>
    <col min="10506" max="10506" width="10.140625" style="35" customWidth="1"/>
    <col min="10507" max="10507" width="0" style="35" hidden="1" customWidth="1"/>
    <col min="10508" max="10509" width="10.140625" style="35" customWidth="1"/>
    <col min="10510" max="10510" width="12.5703125" style="35" customWidth="1"/>
    <col min="10511" max="10511" width="12.140625" style="35" customWidth="1"/>
    <col min="10512" max="10512" width="13" style="35" customWidth="1"/>
    <col min="10513" max="10744" width="9.140625" style="35"/>
    <col min="10745" max="10745" width="1.85546875" style="35" customWidth="1"/>
    <col min="10746" max="10746" width="29.5703125" style="35" customWidth="1"/>
    <col min="10747" max="10747" width="10.7109375" style="35" customWidth="1"/>
    <col min="10748" max="10749" width="0" style="35" hidden="1" customWidth="1"/>
    <col min="10750" max="10750" width="12.85546875" style="35" customWidth="1"/>
    <col min="10751" max="10752" width="0" style="35" hidden="1" customWidth="1"/>
    <col min="10753" max="10753" width="11" style="35" customWidth="1"/>
    <col min="10754" max="10755" width="0" style="35" hidden="1" customWidth="1"/>
    <col min="10756" max="10756" width="13.140625" style="35" customWidth="1"/>
    <col min="10757" max="10757" width="0" style="35" hidden="1" customWidth="1"/>
    <col min="10758" max="10758" width="12" style="35" customWidth="1"/>
    <col min="10759" max="10759" width="11.5703125" style="35" customWidth="1"/>
    <col min="10760" max="10760" width="0" style="35" hidden="1" customWidth="1"/>
    <col min="10761" max="10761" width="9.85546875" style="35" customWidth="1"/>
    <col min="10762" max="10762" width="10.140625" style="35" customWidth="1"/>
    <col min="10763" max="10763" width="0" style="35" hidden="1" customWidth="1"/>
    <col min="10764" max="10765" width="10.140625" style="35" customWidth="1"/>
    <col min="10766" max="10766" width="12.5703125" style="35" customWidth="1"/>
    <col min="10767" max="10767" width="12.140625" style="35" customWidth="1"/>
    <col min="10768" max="10768" width="13" style="35" customWidth="1"/>
    <col min="10769" max="11000" width="9.140625" style="35"/>
    <col min="11001" max="11001" width="1.85546875" style="35" customWidth="1"/>
    <col min="11002" max="11002" width="29.5703125" style="35" customWidth="1"/>
    <col min="11003" max="11003" width="10.7109375" style="35" customWidth="1"/>
    <col min="11004" max="11005" width="0" style="35" hidden="1" customWidth="1"/>
    <col min="11006" max="11006" width="12.85546875" style="35" customWidth="1"/>
    <col min="11007" max="11008" width="0" style="35" hidden="1" customWidth="1"/>
    <col min="11009" max="11009" width="11" style="35" customWidth="1"/>
    <col min="11010" max="11011" width="0" style="35" hidden="1" customWidth="1"/>
    <col min="11012" max="11012" width="13.140625" style="35" customWidth="1"/>
    <col min="11013" max="11013" width="0" style="35" hidden="1" customWidth="1"/>
    <col min="11014" max="11014" width="12" style="35" customWidth="1"/>
    <col min="11015" max="11015" width="11.5703125" style="35" customWidth="1"/>
    <col min="11016" max="11016" width="0" style="35" hidden="1" customWidth="1"/>
    <col min="11017" max="11017" width="9.85546875" style="35" customWidth="1"/>
    <col min="11018" max="11018" width="10.140625" style="35" customWidth="1"/>
    <col min="11019" max="11019" width="0" style="35" hidden="1" customWidth="1"/>
    <col min="11020" max="11021" width="10.140625" style="35" customWidth="1"/>
    <col min="11022" max="11022" width="12.5703125" style="35" customWidth="1"/>
    <col min="11023" max="11023" width="12.140625" style="35" customWidth="1"/>
    <col min="11024" max="11024" width="13" style="35" customWidth="1"/>
    <col min="11025" max="11256" width="9.140625" style="35"/>
    <col min="11257" max="11257" width="1.85546875" style="35" customWidth="1"/>
    <col min="11258" max="11258" width="29.5703125" style="35" customWidth="1"/>
    <col min="11259" max="11259" width="10.7109375" style="35" customWidth="1"/>
    <col min="11260" max="11261" width="0" style="35" hidden="1" customWidth="1"/>
    <col min="11262" max="11262" width="12.85546875" style="35" customWidth="1"/>
    <col min="11263" max="11264" width="0" style="35" hidden="1" customWidth="1"/>
    <col min="11265" max="11265" width="11" style="35" customWidth="1"/>
    <col min="11266" max="11267" width="0" style="35" hidden="1" customWidth="1"/>
    <col min="11268" max="11268" width="13.140625" style="35" customWidth="1"/>
    <col min="11269" max="11269" width="0" style="35" hidden="1" customWidth="1"/>
    <col min="11270" max="11270" width="12" style="35" customWidth="1"/>
    <col min="11271" max="11271" width="11.5703125" style="35" customWidth="1"/>
    <col min="11272" max="11272" width="0" style="35" hidden="1" customWidth="1"/>
    <col min="11273" max="11273" width="9.85546875" style="35" customWidth="1"/>
    <col min="11274" max="11274" width="10.140625" style="35" customWidth="1"/>
    <col min="11275" max="11275" width="0" style="35" hidden="1" customWidth="1"/>
    <col min="11276" max="11277" width="10.140625" style="35" customWidth="1"/>
    <col min="11278" max="11278" width="12.5703125" style="35" customWidth="1"/>
    <col min="11279" max="11279" width="12.140625" style="35" customWidth="1"/>
    <col min="11280" max="11280" width="13" style="35" customWidth="1"/>
    <col min="11281" max="11512" width="9.140625" style="35"/>
    <col min="11513" max="11513" width="1.85546875" style="35" customWidth="1"/>
    <col min="11514" max="11514" width="29.5703125" style="35" customWidth="1"/>
    <col min="11515" max="11515" width="10.7109375" style="35" customWidth="1"/>
    <col min="11516" max="11517" width="0" style="35" hidden="1" customWidth="1"/>
    <col min="11518" max="11518" width="12.85546875" style="35" customWidth="1"/>
    <col min="11519" max="11520" width="0" style="35" hidden="1" customWidth="1"/>
    <col min="11521" max="11521" width="11" style="35" customWidth="1"/>
    <col min="11522" max="11523" width="0" style="35" hidden="1" customWidth="1"/>
    <col min="11524" max="11524" width="13.140625" style="35" customWidth="1"/>
    <col min="11525" max="11525" width="0" style="35" hidden="1" customWidth="1"/>
    <col min="11526" max="11526" width="12" style="35" customWidth="1"/>
    <col min="11527" max="11527" width="11.5703125" style="35" customWidth="1"/>
    <col min="11528" max="11528" width="0" style="35" hidden="1" customWidth="1"/>
    <col min="11529" max="11529" width="9.85546875" style="35" customWidth="1"/>
    <col min="11530" max="11530" width="10.140625" style="35" customWidth="1"/>
    <col min="11531" max="11531" width="0" style="35" hidden="1" customWidth="1"/>
    <col min="11532" max="11533" width="10.140625" style="35" customWidth="1"/>
    <col min="11534" max="11534" width="12.5703125" style="35" customWidth="1"/>
    <col min="11535" max="11535" width="12.140625" style="35" customWidth="1"/>
    <col min="11536" max="11536" width="13" style="35" customWidth="1"/>
    <col min="11537" max="11768" width="9.140625" style="35"/>
    <col min="11769" max="11769" width="1.85546875" style="35" customWidth="1"/>
    <col min="11770" max="11770" width="29.5703125" style="35" customWidth="1"/>
    <col min="11771" max="11771" width="10.7109375" style="35" customWidth="1"/>
    <col min="11772" max="11773" width="0" style="35" hidden="1" customWidth="1"/>
    <col min="11774" max="11774" width="12.85546875" style="35" customWidth="1"/>
    <col min="11775" max="11776" width="0" style="35" hidden="1" customWidth="1"/>
    <col min="11777" max="11777" width="11" style="35" customWidth="1"/>
    <col min="11778" max="11779" width="0" style="35" hidden="1" customWidth="1"/>
    <col min="11780" max="11780" width="13.140625" style="35" customWidth="1"/>
    <col min="11781" max="11781" width="0" style="35" hidden="1" customWidth="1"/>
    <col min="11782" max="11782" width="12" style="35" customWidth="1"/>
    <col min="11783" max="11783" width="11.5703125" style="35" customWidth="1"/>
    <col min="11784" max="11784" width="0" style="35" hidden="1" customWidth="1"/>
    <col min="11785" max="11785" width="9.85546875" style="35" customWidth="1"/>
    <col min="11786" max="11786" width="10.140625" style="35" customWidth="1"/>
    <col min="11787" max="11787" width="0" style="35" hidden="1" customWidth="1"/>
    <col min="11788" max="11789" width="10.140625" style="35" customWidth="1"/>
    <col min="11790" max="11790" width="12.5703125" style="35" customWidth="1"/>
    <col min="11791" max="11791" width="12.140625" style="35" customWidth="1"/>
    <col min="11792" max="11792" width="13" style="35" customWidth="1"/>
    <col min="11793" max="12024" width="9.140625" style="35"/>
    <col min="12025" max="12025" width="1.85546875" style="35" customWidth="1"/>
    <col min="12026" max="12026" width="29.5703125" style="35" customWidth="1"/>
    <col min="12027" max="12027" width="10.7109375" style="35" customWidth="1"/>
    <col min="12028" max="12029" width="0" style="35" hidden="1" customWidth="1"/>
    <col min="12030" max="12030" width="12.85546875" style="35" customWidth="1"/>
    <col min="12031" max="12032" width="0" style="35" hidden="1" customWidth="1"/>
    <col min="12033" max="12033" width="11" style="35" customWidth="1"/>
    <col min="12034" max="12035" width="0" style="35" hidden="1" customWidth="1"/>
    <col min="12036" max="12036" width="13.140625" style="35" customWidth="1"/>
    <col min="12037" max="12037" width="0" style="35" hidden="1" customWidth="1"/>
    <col min="12038" max="12038" width="12" style="35" customWidth="1"/>
    <col min="12039" max="12039" width="11.5703125" style="35" customWidth="1"/>
    <col min="12040" max="12040" width="0" style="35" hidden="1" customWidth="1"/>
    <col min="12041" max="12041" width="9.85546875" style="35" customWidth="1"/>
    <col min="12042" max="12042" width="10.140625" style="35" customWidth="1"/>
    <col min="12043" max="12043" width="0" style="35" hidden="1" customWidth="1"/>
    <col min="12044" max="12045" width="10.140625" style="35" customWidth="1"/>
    <col min="12046" max="12046" width="12.5703125" style="35" customWidth="1"/>
    <col min="12047" max="12047" width="12.140625" style="35" customWidth="1"/>
    <col min="12048" max="12048" width="13" style="35" customWidth="1"/>
    <col min="12049" max="12280" width="9.140625" style="35"/>
    <col min="12281" max="12281" width="1.85546875" style="35" customWidth="1"/>
    <col min="12282" max="12282" width="29.5703125" style="35" customWidth="1"/>
    <col min="12283" max="12283" width="10.7109375" style="35" customWidth="1"/>
    <col min="12284" max="12285" width="0" style="35" hidden="1" customWidth="1"/>
    <col min="12286" max="12286" width="12.85546875" style="35" customWidth="1"/>
    <col min="12287" max="12288" width="0" style="35" hidden="1" customWidth="1"/>
    <col min="12289" max="12289" width="11" style="35" customWidth="1"/>
    <col min="12290" max="12291" width="0" style="35" hidden="1" customWidth="1"/>
    <col min="12292" max="12292" width="13.140625" style="35" customWidth="1"/>
    <col min="12293" max="12293" width="0" style="35" hidden="1" customWidth="1"/>
    <col min="12294" max="12294" width="12" style="35" customWidth="1"/>
    <col min="12295" max="12295" width="11.5703125" style="35" customWidth="1"/>
    <col min="12296" max="12296" width="0" style="35" hidden="1" customWidth="1"/>
    <col min="12297" max="12297" width="9.85546875" style="35" customWidth="1"/>
    <col min="12298" max="12298" width="10.140625" style="35" customWidth="1"/>
    <col min="12299" max="12299" width="0" style="35" hidden="1" customWidth="1"/>
    <col min="12300" max="12301" width="10.140625" style="35" customWidth="1"/>
    <col min="12302" max="12302" width="12.5703125" style="35" customWidth="1"/>
    <col min="12303" max="12303" width="12.140625" style="35" customWidth="1"/>
    <col min="12304" max="12304" width="13" style="35" customWidth="1"/>
    <col min="12305" max="12536" width="9.140625" style="35"/>
    <col min="12537" max="12537" width="1.85546875" style="35" customWidth="1"/>
    <col min="12538" max="12538" width="29.5703125" style="35" customWidth="1"/>
    <col min="12539" max="12539" width="10.7109375" style="35" customWidth="1"/>
    <col min="12540" max="12541" width="0" style="35" hidden="1" customWidth="1"/>
    <col min="12542" max="12542" width="12.85546875" style="35" customWidth="1"/>
    <col min="12543" max="12544" width="0" style="35" hidden="1" customWidth="1"/>
    <col min="12545" max="12545" width="11" style="35" customWidth="1"/>
    <col min="12546" max="12547" width="0" style="35" hidden="1" customWidth="1"/>
    <col min="12548" max="12548" width="13.140625" style="35" customWidth="1"/>
    <col min="12549" max="12549" width="0" style="35" hidden="1" customWidth="1"/>
    <col min="12550" max="12550" width="12" style="35" customWidth="1"/>
    <col min="12551" max="12551" width="11.5703125" style="35" customWidth="1"/>
    <col min="12552" max="12552" width="0" style="35" hidden="1" customWidth="1"/>
    <col min="12553" max="12553" width="9.85546875" style="35" customWidth="1"/>
    <col min="12554" max="12554" width="10.140625" style="35" customWidth="1"/>
    <col min="12555" max="12555" width="0" style="35" hidden="1" customWidth="1"/>
    <col min="12556" max="12557" width="10.140625" style="35" customWidth="1"/>
    <col min="12558" max="12558" width="12.5703125" style="35" customWidth="1"/>
    <col min="12559" max="12559" width="12.140625" style="35" customWidth="1"/>
    <col min="12560" max="12560" width="13" style="35" customWidth="1"/>
    <col min="12561" max="12792" width="9.140625" style="35"/>
    <col min="12793" max="12793" width="1.85546875" style="35" customWidth="1"/>
    <col min="12794" max="12794" width="29.5703125" style="35" customWidth="1"/>
    <col min="12795" max="12795" width="10.7109375" style="35" customWidth="1"/>
    <col min="12796" max="12797" width="0" style="35" hidden="1" customWidth="1"/>
    <col min="12798" max="12798" width="12.85546875" style="35" customWidth="1"/>
    <col min="12799" max="12800" width="0" style="35" hidden="1" customWidth="1"/>
    <col min="12801" max="12801" width="11" style="35" customWidth="1"/>
    <col min="12802" max="12803" width="0" style="35" hidden="1" customWidth="1"/>
    <col min="12804" max="12804" width="13.140625" style="35" customWidth="1"/>
    <col min="12805" max="12805" width="0" style="35" hidden="1" customWidth="1"/>
    <col min="12806" max="12806" width="12" style="35" customWidth="1"/>
    <col min="12807" max="12807" width="11.5703125" style="35" customWidth="1"/>
    <col min="12808" max="12808" width="0" style="35" hidden="1" customWidth="1"/>
    <col min="12809" max="12809" width="9.85546875" style="35" customWidth="1"/>
    <col min="12810" max="12810" width="10.140625" style="35" customWidth="1"/>
    <col min="12811" max="12811" width="0" style="35" hidden="1" customWidth="1"/>
    <col min="12812" max="12813" width="10.140625" style="35" customWidth="1"/>
    <col min="12814" max="12814" width="12.5703125" style="35" customWidth="1"/>
    <col min="12815" max="12815" width="12.140625" style="35" customWidth="1"/>
    <col min="12816" max="12816" width="13" style="35" customWidth="1"/>
    <col min="12817" max="13048" width="9.140625" style="35"/>
    <col min="13049" max="13049" width="1.85546875" style="35" customWidth="1"/>
    <col min="13050" max="13050" width="29.5703125" style="35" customWidth="1"/>
    <col min="13051" max="13051" width="10.7109375" style="35" customWidth="1"/>
    <col min="13052" max="13053" width="0" style="35" hidden="1" customWidth="1"/>
    <col min="13054" max="13054" width="12.85546875" style="35" customWidth="1"/>
    <col min="13055" max="13056" width="0" style="35" hidden="1" customWidth="1"/>
    <col min="13057" max="13057" width="11" style="35" customWidth="1"/>
    <col min="13058" max="13059" width="0" style="35" hidden="1" customWidth="1"/>
    <col min="13060" max="13060" width="13.140625" style="35" customWidth="1"/>
    <col min="13061" max="13061" width="0" style="35" hidden="1" customWidth="1"/>
    <col min="13062" max="13062" width="12" style="35" customWidth="1"/>
    <col min="13063" max="13063" width="11.5703125" style="35" customWidth="1"/>
    <col min="13064" max="13064" width="0" style="35" hidden="1" customWidth="1"/>
    <col min="13065" max="13065" width="9.85546875" style="35" customWidth="1"/>
    <col min="13066" max="13066" width="10.140625" style="35" customWidth="1"/>
    <col min="13067" max="13067" width="0" style="35" hidden="1" customWidth="1"/>
    <col min="13068" max="13069" width="10.140625" style="35" customWidth="1"/>
    <col min="13070" max="13070" width="12.5703125" style="35" customWidth="1"/>
    <col min="13071" max="13071" width="12.140625" style="35" customWidth="1"/>
    <col min="13072" max="13072" width="13" style="35" customWidth="1"/>
    <col min="13073" max="13304" width="9.140625" style="35"/>
    <col min="13305" max="13305" width="1.85546875" style="35" customWidth="1"/>
    <col min="13306" max="13306" width="29.5703125" style="35" customWidth="1"/>
    <col min="13307" max="13307" width="10.7109375" style="35" customWidth="1"/>
    <col min="13308" max="13309" width="0" style="35" hidden="1" customWidth="1"/>
    <col min="13310" max="13310" width="12.85546875" style="35" customWidth="1"/>
    <col min="13311" max="13312" width="0" style="35" hidden="1" customWidth="1"/>
    <col min="13313" max="13313" width="11" style="35" customWidth="1"/>
    <col min="13314" max="13315" width="0" style="35" hidden="1" customWidth="1"/>
    <col min="13316" max="13316" width="13.140625" style="35" customWidth="1"/>
    <col min="13317" max="13317" width="0" style="35" hidden="1" customWidth="1"/>
    <col min="13318" max="13318" width="12" style="35" customWidth="1"/>
    <col min="13319" max="13319" width="11.5703125" style="35" customWidth="1"/>
    <col min="13320" max="13320" width="0" style="35" hidden="1" customWidth="1"/>
    <col min="13321" max="13321" width="9.85546875" style="35" customWidth="1"/>
    <col min="13322" max="13322" width="10.140625" style="35" customWidth="1"/>
    <col min="13323" max="13323" width="0" style="35" hidden="1" customWidth="1"/>
    <col min="13324" max="13325" width="10.140625" style="35" customWidth="1"/>
    <col min="13326" max="13326" width="12.5703125" style="35" customWidth="1"/>
    <col min="13327" max="13327" width="12.140625" style="35" customWidth="1"/>
    <col min="13328" max="13328" width="13" style="35" customWidth="1"/>
    <col min="13329" max="13560" width="9.140625" style="35"/>
    <col min="13561" max="13561" width="1.85546875" style="35" customWidth="1"/>
    <col min="13562" max="13562" width="29.5703125" style="35" customWidth="1"/>
    <col min="13563" max="13563" width="10.7109375" style="35" customWidth="1"/>
    <col min="13564" max="13565" width="0" style="35" hidden="1" customWidth="1"/>
    <col min="13566" max="13566" width="12.85546875" style="35" customWidth="1"/>
    <col min="13567" max="13568" width="0" style="35" hidden="1" customWidth="1"/>
    <col min="13569" max="13569" width="11" style="35" customWidth="1"/>
    <col min="13570" max="13571" width="0" style="35" hidden="1" customWidth="1"/>
    <col min="13572" max="13572" width="13.140625" style="35" customWidth="1"/>
    <col min="13573" max="13573" width="0" style="35" hidden="1" customWidth="1"/>
    <col min="13574" max="13574" width="12" style="35" customWidth="1"/>
    <col min="13575" max="13575" width="11.5703125" style="35" customWidth="1"/>
    <col min="13576" max="13576" width="0" style="35" hidden="1" customWidth="1"/>
    <col min="13577" max="13577" width="9.85546875" style="35" customWidth="1"/>
    <col min="13578" max="13578" width="10.140625" style="35" customWidth="1"/>
    <col min="13579" max="13579" width="0" style="35" hidden="1" customWidth="1"/>
    <col min="13580" max="13581" width="10.140625" style="35" customWidth="1"/>
    <col min="13582" max="13582" width="12.5703125" style="35" customWidth="1"/>
    <col min="13583" max="13583" width="12.140625" style="35" customWidth="1"/>
    <col min="13584" max="13584" width="13" style="35" customWidth="1"/>
    <col min="13585" max="13816" width="9.140625" style="35"/>
    <col min="13817" max="13817" width="1.85546875" style="35" customWidth="1"/>
    <col min="13818" max="13818" width="29.5703125" style="35" customWidth="1"/>
    <col min="13819" max="13819" width="10.7109375" style="35" customWidth="1"/>
    <col min="13820" max="13821" width="0" style="35" hidden="1" customWidth="1"/>
    <col min="13822" max="13822" width="12.85546875" style="35" customWidth="1"/>
    <col min="13823" max="13824" width="0" style="35" hidden="1" customWidth="1"/>
    <col min="13825" max="13825" width="11" style="35" customWidth="1"/>
    <col min="13826" max="13827" width="0" style="35" hidden="1" customWidth="1"/>
    <col min="13828" max="13828" width="13.140625" style="35" customWidth="1"/>
    <col min="13829" max="13829" width="0" style="35" hidden="1" customWidth="1"/>
    <col min="13830" max="13830" width="12" style="35" customWidth="1"/>
    <col min="13831" max="13831" width="11.5703125" style="35" customWidth="1"/>
    <col min="13832" max="13832" width="0" style="35" hidden="1" customWidth="1"/>
    <col min="13833" max="13833" width="9.85546875" style="35" customWidth="1"/>
    <col min="13834" max="13834" width="10.140625" style="35" customWidth="1"/>
    <col min="13835" max="13835" width="0" style="35" hidden="1" customWidth="1"/>
    <col min="13836" max="13837" width="10.140625" style="35" customWidth="1"/>
    <col min="13838" max="13838" width="12.5703125" style="35" customWidth="1"/>
    <col min="13839" max="13839" width="12.140625" style="35" customWidth="1"/>
    <col min="13840" max="13840" width="13" style="35" customWidth="1"/>
    <col min="13841" max="14072" width="9.140625" style="35"/>
    <col min="14073" max="14073" width="1.85546875" style="35" customWidth="1"/>
    <col min="14074" max="14074" width="29.5703125" style="35" customWidth="1"/>
    <col min="14075" max="14075" width="10.7109375" style="35" customWidth="1"/>
    <col min="14076" max="14077" width="0" style="35" hidden="1" customWidth="1"/>
    <col min="14078" max="14078" width="12.85546875" style="35" customWidth="1"/>
    <col min="14079" max="14080" width="0" style="35" hidden="1" customWidth="1"/>
    <col min="14081" max="14081" width="11" style="35" customWidth="1"/>
    <col min="14082" max="14083" width="0" style="35" hidden="1" customWidth="1"/>
    <col min="14084" max="14084" width="13.140625" style="35" customWidth="1"/>
    <col min="14085" max="14085" width="0" style="35" hidden="1" customWidth="1"/>
    <col min="14086" max="14086" width="12" style="35" customWidth="1"/>
    <col min="14087" max="14087" width="11.5703125" style="35" customWidth="1"/>
    <col min="14088" max="14088" width="0" style="35" hidden="1" customWidth="1"/>
    <col min="14089" max="14089" width="9.85546875" style="35" customWidth="1"/>
    <col min="14090" max="14090" width="10.140625" style="35" customWidth="1"/>
    <col min="14091" max="14091" width="0" style="35" hidden="1" customWidth="1"/>
    <col min="14092" max="14093" width="10.140625" style="35" customWidth="1"/>
    <col min="14094" max="14094" width="12.5703125" style="35" customWidth="1"/>
    <col min="14095" max="14095" width="12.140625" style="35" customWidth="1"/>
    <col min="14096" max="14096" width="13" style="35" customWidth="1"/>
    <col min="14097" max="14328" width="9.140625" style="35"/>
    <col min="14329" max="14329" width="1.85546875" style="35" customWidth="1"/>
    <col min="14330" max="14330" width="29.5703125" style="35" customWidth="1"/>
    <col min="14331" max="14331" width="10.7109375" style="35" customWidth="1"/>
    <col min="14332" max="14333" width="0" style="35" hidden="1" customWidth="1"/>
    <col min="14334" max="14334" width="12.85546875" style="35" customWidth="1"/>
    <col min="14335" max="14336" width="0" style="35" hidden="1" customWidth="1"/>
    <col min="14337" max="14337" width="11" style="35" customWidth="1"/>
    <col min="14338" max="14339" width="0" style="35" hidden="1" customWidth="1"/>
    <col min="14340" max="14340" width="13.140625" style="35" customWidth="1"/>
    <col min="14341" max="14341" width="0" style="35" hidden="1" customWidth="1"/>
    <col min="14342" max="14342" width="12" style="35" customWidth="1"/>
    <col min="14343" max="14343" width="11.5703125" style="35" customWidth="1"/>
    <col min="14344" max="14344" width="0" style="35" hidden="1" customWidth="1"/>
    <col min="14345" max="14345" width="9.85546875" style="35" customWidth="1"/>
    <col min="14346" max="14346" width="10.140625" style="35" customWidth="1"/>
    <col min="14347" max="14347" width="0" style="35" hidden="1" customWidth="1"/>
    <col min="14348" max="14349" width="10.140625" style="35" customWidth="1"/>
    <col min="14350" max="14350" width="12.5703125" style="35" customWidth="1"/>
    <col min="14351" max="14351" width="12.140625" style="35" customWidth="1"/>
    <col min="14352" max="14352" width="13" style="35" customWidth="1"/>
    <col min="14353" max="14584" width="9.140625" style="35"/>
    <col min="14585" max="14585" width="1.85546875" style="35" customWidth="1"/>
    <col min="14586" max="14586" width="29.5703125" style="35" customWidth="1"/>
    <col min="14587" max="14587" width="10.7109375" style="35" customWidth="1"/>
    <col min="14588" max="14589" width="0" style="35" hidden="1" customWidth="1"/>
    <col min="14590" max="14590" width="12.85546875" style="35" customWidth="1"/>
    <col min="14591" max="14592" width="0" style="35" hidden="1" customWidth="1"/>
    <col min="14593" max="14593" width="11" style="35" customWidth="1"/>
    <col min="14594" max="14595" width="0" style="35" hidden="1" customWidth="1"/>
    <col min="14596" max="14596" width="13.140625" style="35" customWidth="1"/>
    <col min="14597" max="14597" width="0" style="35" hidden="1" customWidth="1"/>
    <col min="14598" max="14598" width="12" style="35" customWidth="1"/>
    <col min="14599" max="14599" width="11.5703125" style="35" customWidth="1"/>
    <col min="14600" max="14600" width="0" style="35" hidden="1" customWidth="1"/>
    <col min="14601" max="14601" width="9.85546875" style="35" customWidth="1"/>
    <col min="14602" max="14602" width="10.140625" style="35" customWidth="1"/>
    <col min="14603" max="14603" width="0" style="35" hidden="1" customWidth="1"/>
    <col min="14604" max="14605" width="10.140625" style="35" customWidth="1"/>
    <col min="14606" max="14606" width="12.5703125" style="35" customWidth="1"/>
    <col min="14607" max="14607" width="12.140625" style="35" customWidth="1"/>
    <col min="14608" max="14608" width="13" style="35" customWidth="1"/>
    <col min="14609" max="14840" width="9.140625" style="35"/>
    <col min="14841" max="14841" width="1.85546875" style="35" customWidth="1"/>
    <col min="14842" max="14842" width="29.5703125" style="35" customWidth="1"/>
    <col min="14843" max="14843" width="10.7109375" style="35" customWidth="1"/>
    <col min="14844" max="14845" width="0" style="35" hidden="1" customWidth="1"/>
    <col min="14846" max="14846" width="12.85546875" style="35" customWidth="1"/>
    <col min="14847" max="14848" width="0" style="35" hidden="1" customWidth="1"/>
    <col min="14849" max="14849" width="11" style="35" customWidth="1"/>
    <col min="14850" max="14851" width="0" style="35" hidden="1" customWidth="1"/>
    <col min="14852" max="14852" width="13.140625" style="35" customWidth="1"/>
    <col min="14853" max="14853" width="0" style="35" hidden="1" customWidth="1"/>
    <col min="14854" max="14854" width="12" style="35" customWidth="1"/>
    <col min="14855" max="14855" width="11.5703125" style="35" customWidth="1"/>
    <col min="14856" max="14856" width="0" style="35" hidden="1" customWidth="1"/>
    <col min="14857" max="14857" width="9.85546875" style="35" customWidth="1"/>
    <col min="14858" max="14858" width="10.140625" style="35" customWidth="1"/>
    <col min="14859" max="14859" width="0" style="35" hidden="1" customWidth="1"/>
    <col min="14860" max="14861" width="10.140625" style="35" customWidth="1"/>
    <col min="14862" max="14862" width="12.5703125" style="35" customWidth="1"/>
    <col min="14863" max="14863" width="12.140625" style="35" customWidth="1"/>
    <col min="14864" max="14864" width="13" style="35" customWidth="1"/>
    <col min="14865" max="15096" width="9.140625" style="35"/>
    <col min="15097" max="15097" width="1.85546875" style="35" customWidth="1"/>
    <col min="15098" max="15098" width="29.5703125" style="35" customWidth="1"/>
    <col min="15099" max="15099" width="10.7109375" style="35" customWidth="1"/>
    <col min="15100" max="15101" width="0" style="35" hidden="1" customWidth="1"/>
    <col min="15102" max="15102" width="12.85546875" style="35" customWidth="1"/>
    <col min="15103" max="15104" width="0" style="35" hidden="1" customWidth="1"/>
    <col min="15105" max="15105" width="11" style="35" customWidth="1"/>
    <col min="15106" max="15107" width="0" style="35" hidden="1" customWidth="1"/>
    <col min="15108" max="15108" width="13.140625" style="35" customWidth="1"/>
    <col min="15109" max="15109" width="0" style="35" hidden="1" customWidth="1"/>
    <col min="15110" max="15110" width="12" style="35" customWidth="1"/>
    <col min="15111" max="15111" width="11.5703125" style="35" customWidth="1"/>
    <col min="15112" max="15112" width="0" style="35" hidden="1" customWidth="1"/>
    <col min="15113" max="15113" width="9.85546875" style="35" customWidth="1"/>
    <col min="15114" max="15114" width="10.140625" style="35" customWidth="1"/>
    <col min="15115" max="15115" width="0" style="35" hidden="1" customWidth="1"/>
    <col min="15116" max="15117" width="10.140625" style="35" customWidth="1"/>
    <col min="15118" max="15118" width="12.5703125" style="35" customWidth="1"/>
    <col min="15119" max="15119" width="12.140625" style="35" customWidth="1"/>
    <col min="15120" max="15120" width="13" style="35" customWidth="1"/>
    <col min="15121" max="15352" width="9.140625" style="35"/>
    <col min="15353" max="15353" width="1.85546875" style="35" customWidth="1"/>
    <col min="15354" max="15354" width="29.5703125" style="35" customWidth="1"/>
    <col min="15355" max="15355" width="10.7109375" style="35" customWidth="1"/>
    <col min="15356" max="15357" width="0" style="35" hidden="1" customWidth="1"/>
    <col min="15358" max="15358" width="12.85546875" style="35" customWidth="1"/>
    <col min="15359" max="15360" width="0" style="35" hidden="1" customWidth="1"/>
    <col min="15361" max="15361" width="11" style="35" customWidth="1"/>
    <col min="15362" max="15363" width="0" style="35" hidden="1" customWidth="1"/>
    <col min="15364" max="15364" width="13.140625" style="35" customWidth="1"/>
    <col min="15365" max="15365" width="0" style="35" hidden="1" customWidth="1"/>
    <col min="15366" max="15366" width="12" style="35" customWidth="1"/>
    <col min="15367" max="15367" width="11.5703125" style="35" customWidth="1"/>
    <col min="15368" max="15368" width="0" style="35" hidden="1" customWidth="1"/>
    <col min="15369" max="15369" width="9.85546875" style="35" customWidth="1"/>
    <col min="15370" max="15370" width="10.140625" style="35" customWidth="1"/>
    <col min="15371" max="15371" width="0" style="35" hidden="1" customWidth="1"/>
    <col min="15372" max="15373" width="10.140625" style="35" customWidth="1"/>
    <col min="15374" max="15374" width="12.5703125" style="35" customWidth="1"/>
    <col min="15375" max="15375" width="12.140625" style="35" customWidth="1"/>
    <col min="15376" max="15376" width="13" style="35" customWidth="1"/>
    <col min="15377" max="15608" width="9.140625" style="35"/>
    <col min="15609" max="15609" width="1.85546875" style="35" customWidth="1"/>
    <col min="15610" max="15610" width="29.5703125" style="35" customWidth="1"/>
    <col min="15611" max="15611" width="10.7109375" style="35" customWidth="1"/>
    <col min="15612" max="15613" width="0" style="35" hidden="1" customWidth="1"/>
    <col min="15614" max="15614" width="12.85546875" style="35" customWidth="1"/>
    <col min="15615" max="15616" width="0" style="35" hidden="1" customWidth="1"/>
    <col min="15617" max="15617" width="11" style="35" customWidth="1"/>
    <col min="15618" max="15619" width="0" style="35" hidden="1" customWidth="1"/>
    <col min="15620" max="15620" width="13.140625" style="35" customWidth="1"/>
    <col min="15621" max="15621" width="0" style="35" hidden="1" customWidth="1"/>
    <col min="15622" max="15622" width="12" style="35" customWidth="1"/>
    <col min="15623" max="15623" width="11.5703125" style="35" customWidth="1"/>
    <col min="15624" max="15624" width="0" style="35" hidden="1" customWidth="1"/>
    <col min="15625" max="15625" width="9.85546875" style="35" customWidth="1"/>
    <col min="15626" max="15626" width="10.140625" style="35" customWidth="1"/>
    <col min="15627" max="15627" width="0" style="35" hidden="1" customWidth="1"/>
    <col min="15628" max="15629" width="10.140625" style="35" customWidth="1"/>
    <col min="15630" max="15630" width="12.5703125" style="35" customWidth="1"/>
    <col min="15631" max="15631" width="12.140625" style="35" customWidth="1"/>
    <col min="15632" max="15632" width="13" style="35" customWidth="1"/>
    <col min="15633" max="15864" width="9.140625" style="35"/>
    <col min="15865" max="15865" width="1.85546875" style="35" customWidth="1"/>
    <col min="15866" max="15866" width="29.5703125" style="35" customWidth="1"/>
    <col min="15867" max="15867" width="10.7109375" style="35" customWidth="1"/>
    <col min="15868" max="15869" width="0" style="35" hidden="1" customWidth="1"/>
    <col min="15870" max="15870" width="12.85546875" style="35" customWidth="1"/>
    <col min="15871" max="15872" width="0" style="35" hidden="1" customWidth="1"/>
    <col min="15873" max="15873" width="11" style="35" customWidth="1"/>
    <col min="15874" max="15875" width="0" style="35" hidden="1" customWidth="1"/>
    <col min="15876" max="15876" width="13.140625" style="35" customWidth="1"/>
    <col min="15877" max="15877" width="0" style="35" hidden="1" customWidth="1"/>
    <col min="15878" max="15878" width="12" style="35" customWidth="1"/>
    <col min="15879" max="15879" width="11.5703125" style="35" customWidth="1"/>
    <col min="15880" max="15880" width="0" style="35" hidden="1" customWidth="1"/>
    <col min="15881" max="15881" width="9.85546875" style="35" customWidth="1"/>
    <col min="15882" max="15882" width="10.140625" style="35" customWidth="1"/>
    <col min="15883" max="15883" width="0" style="35" hidden="1" customWidth="1"/>
    <col min="15884" max="15885" width="10.140625" style="35" customWidth="1"/>
    <col min="15886" max="15886" width="12.5703125" style="35" customWidth="1"/>
    <col min="15887" max="15887" width="12.140625" style="35" customWidth="1"/>
    <col min="15888" max="15888" width="13" style="35" customWidth="1"/>
    <col min="15889" max="16120" width="9.140625" style="35"/>
    <col min="16121" max="16121" width="1.85546875" style="35" customWidth="1"/>
    <col min="16122" max="16122" width="29.5703125" style="35" customWidth="1"/>
    <col min="16123" max="16123" width="10.7109375" style="35" customWidth="1"/>
    <col min="16124" max="16125" width="0" style="35" hidden="1" customWidth="1"/>
    <col min="16126" max="16126" width="12.85546875" style="35" customWidth="1"/>
    <col min="16127" max="16128" width="0" style="35" hidden="1" customWidth="1"/>
    <col min="16129" max="16129" width="11" style="35" customWidth="1"/>
    <col min="16130" max="16131" width="0" style="35" hidden="1" customWidth="1"/>
    <col min="16132" max="16132" width="13.140625" style="35" customWidth="1"/>
    <col min="16133" max="16133" width="0" style="35" hidden="1" customWidth="1"/>
    <col min="16134" max="16134" width="12" style="35" customWidth="1"/>
    <col min="16135" max="16135" width="11.5703125" style="35" customWidth="1"/>
    <col min="16136" max="16136" width="0" style="35" hidden="1" customWidth="1"/>
    <col min="16137" max="16137" width="9.85546875" style="35" customWidth="1"/>
    <col min="16138" max="16138" width="10.140625" style="35" customWidth="1"/>
    <col min="16139" max="16139" width="0" style="35" hidden="1" customWidth="1"/>
    <col min="16140" max="16141" width="10.140625" style="35" customWidth="1"/>
    <col min="16142" max="16142" width="12.5703125" style="35" customWidth="1"/>
    <col min="16143" max="16143" width="12.140625" style="35" customWidth="1"/>
    <col min="16144" max="16144" width="13" style="35" customWidth="1"/>
    <col min="16145" max="16384" width="9.140625" style="35"/>
  </cols>
  <sheetData>
    <row r="1" spans="1:48" ht="15.75" customHeight="1" x14ac:dyDescent="0.25">
      <c r="Q1" s="211"/>
      <c r="R1" s="211"/>
      <c r="S1" s="211"/>
      <c r="T1" s="209" t="s">
        <v>115</v>
      </c>
    </row>
    <row r="2" spans="1:48" ht="15.75" customHeight="1" x14ac:dyDescent="0.25">
      <c r="Q2" s="211"/>
      <c r="R2" s="211"/>
      <c r="S2" s="211"/>
      <c r="T2" s="209"/>
    </row>
    <row r="3" spans="1:48" ht="63.75" customHeight="1" x14ac:dyDescent="0.2">
      <c r="A3" s="263" t="s">
        <v>116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48" ht="18.75" customHeight="1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48" ht="29.25" customHeight="1" x14ac:dyDescent="0.2">
      <c r="A5" s="265" t="s">
        <v>52</v>
      </c>
      <c r="B5" s="266" t="s">
        <v>59</v>
      </c>
      <c r="C5" s="266"/>
      <c r="D5" s="266"/>
      <c r="E5" s="266"/>
      <c r="F5" s="266"/>
      <c r="G5" s="266"/>
      <c r="H5" s="266"/>
      <c r="I5" s="266"/>
      <c r="J5" s="266"/>
      <c r="K5" s="266"/>
      <c r="L5" s="266" t="s">
        <v>60</v>
      </c>
      <c r="M5" s="266"/>
      <c r="N5" s="266"/>
      <c r="O5" s="266"/>
      <c r="P5" s="266"/>
      <c r="Q5" s="266"/>
      <c r="R5" s="267" t="s">
        <v>111</v>
      </c>
      <c r="S5" s="268"/>
      <c r="T5" s="269"/>
    </row>
    <row r="6" spans="1:48" s="37" customFormat="1" ht="19.5" customHeight="1" x14ac:dyDescent="0.25">
      <c r="A6" s="265"/>
      <c r="B6" s="260" t="s">
        <v>45</v>
      </c>
      <c r="C6" s="270" t="str">
        <f>Расчет!C10</f>
        <v>2026 год</v>
      </c>
      <c r="D6" s="270"/>
      <c r="E6" s="270"/>
      <c r="F6" s="270" t="str">
        <f>Расчет!D10</f>
        <v>2027 год</v>
      </c>
      <c r="G6" s="270"/>
      <c r="H6" s="270"/>
      <c r="I6" s="270" t="str">
        <f>Расчет!E10</f>
        <v>2028 год</v>
      </c>
      <c r="J6" s="270"/>
      <c r="K6" s="270"/>
      <c r="L6" s="270" t="str">
        <f>C6</f>
        <v>2026 год</v>
      </c>
      <c r="M6" s="270"/>
      <c r="N6" s="270" t="str">
        <f>F6</f>
        <v>2027 год</v>
      </c>
      <c r="O6" s="270"/>
      <c r="P6" s="270" t="str">
        <f>I6</f>
        <v>2028 год</v>
      </c>
      <c r="Q6" s="270"/>
      <c r="R6" s="213" t="str">
        <f>C6</f>
        <v>2026 год</v>
      </c>
      <c r="S6" s="213" t="str">
        <f>F6</f>
        <v>2027 год</v>
      </c>
      <c r="T6" s="213" t="str">
        <f>I6</f>
        <v>2028 год</v>
      </c>
    </row>
    <row r="7" spans="1:48" s="38" customFormat="1" ht="42" customHeight="1" x14ac:dyDescent="0.2">
      <c r="A7" s="265"/>
      <c r="B7" s="260"/>
      <c r="C7" s="214" t="s">
        <v>48</v>
      </c>
      <c r="D7" s="214" t="s">
        <v>46</v>
      </c>
      <c r="E7" s="214" t="s">
        <v>47</v>
      </c>
      <c r="F7" s="215" t="s">
        <v>48</v>
      </c>
      <c r="G7" s="214" t="s">
        <v>46</v>
      </c>
      <c r="H7" s="214" t="s">
        <v>47</v>
      </c>
      <c r="I7" s="214" t="s">
        <v>48</v>
      </c>
      <c r="J7" s="214" t="s">
        <v>46</v>
      </c>
      <c r="K7" s="214" t="s">
        <v>47</v>
      </c>
      <c r="L7" s="216" t="s">
        <v>53</v>
      </c>
      <c r="M7" s="214" t="s">
        <v>49</v>
      </c>
      <c r="N7" s="216" t="str">
        <f>L7</f>
        <v>Количество животных к отлову (шт)</v>
      </c>
      <c r="O7" s="214" t="s">
        <v>49</v>
      </c>
      <c r="P7" s="216" t="str">
        <f>L7</f>
        <v>Количество животных к отлову (шт)</v>
      </c>
      <c r="Q7" s="214" t="s">
        <v>49</v>
      </c>
      <c r="R7" s="214" t="s">
        <v>47</v>
      </c>
      <c r="S7" s="214" t="s">
        <v>47</v>
      </c>
      <c r="T7" s="214" t="s">
        <v>47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</row>
    <row r="8" spans="1:48" s="40" customFormat="1" ht="20.100000000000001" customHeight="1" x14ac:dyDescent="0.25">
      <c r="A8" s="217" t="s">
        <v>1</v>
      </c>
      <c r="B8" s="218">
        <f>Расчет!I12</f>
        <v>0.6</v>
      </c>
      <c r="C8" s="218">
        <f>MROUND(Расчет!L12/1000,0.48)</f>
        <v>1156.3</v>
      </c>
      <c r="D8" s="218">
        <f>C8*0.1</f>
        <v>115.6</v>
      </c>
      <c r="E8" s="218">
        <f>SUM(C8:D8)</f>
        <v>1271.9000000000001</v>
      </c>
      <c r="F8" s="218">
        <f>MROUND(Расчет!M12/1000,0.48)</f>
        <v>1156.3</v>
      </c>
      <c r="G8" s="218">
        <f>F8*0.1</f>
        <v>115.6</v>
      </c>
      <c r="H8" s="218">
        <f>SUM(F8:G8)</f>
        <v>1271.9000000000001</v>
      </c>
      <c r="I8" s="218">
        <f>MROUND(Расчет!N12/1000,0.48)</f>
        <v>1156.3</v>
      </c>
      <c r="J8" s="218">
        <f>I8*0.1</f>
        <v>115.6</v>
      </c>
      <c r="K8" s="218">
        <f>SUM(I8:J8)</f>
        <v>1271.9000000000001</v>
      </c>
      <c r="L8" s="219">
        <f>Расчет!F12</f>
        <v>91</v>
      </c>
      <c r="M8" s="220">
        <f>Расчет!U12</f>
        <v>1669.6</v>
      </c>
      <c r="N8" s="219">
        <f>Расчет!G12</f>
        <v>91</v>
      </c>
      <c r="O8" s="220">
        <f>Расчет!V12</f>
        <v>1669.6</v>
      </c>
      <c r="P8" s="219">
        <f>Расчет!H12</f>
        <v>91</v>
      </c>
      <c r="Q8" s="220">
        <f>Расчет!W12</f>
        <v>1669.6</v>
      </c>
      <c r="R8" s="220">
        <f>E8+M8</f>
        <v>2941.5</v>
      </c>
      <c r="S8" s="220">
        <f t="shared" ref="S8:S25" si="0">H8+O8</f>
        <v>2941.5</v>
      </c>
      <c r="T8" s="220">
        <f t="shared" ref="T8:T25" si="1">K8+Q8</f>
        <v>2941.5</v>
      </c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</row>
    <row r="9" spans="1:48" s="40" customFormat="1" ht="20.100000000000001" customHeight="1" x14ac:dyDescent="0.25">
      <c r="A9" s="217" t="s">
        <v>2</v>
      </c>
      <c r="B9" s="218">
        <f>Расчет!I13</f>
        <v>0.8</v>
      </c>
      <c r="C9" s="218">
        <f>MROUND(Расчет!L13/1000,0.56)</f>
        <v>1541.7</v>
      </c>
      <c r="D9" s="218">
        <f t="shared" ref="D9:D25" si="2">C9*0.1</f>
        <v>154.19999999999999</v>
      </c>
      <c r="E9" s="218">
        <f>SUM(C9:D9)</f>
        <v>1695.9</v>
      </c>
      <c r="F9" s="218">
        <f>MROUND(Расчет!M13/1000,0.59)</f>
        <v>1541.7</v>
      </c>
      <c r="G9" s="218">
        <f t="shared" ref="G9:G25" si="3">F9*0.1</f>
        <v>154.19999999999999</v>
      </c>
      <c r="H9" s="218">
        <f t="shared" ref="H9:H25" si="4">SUM(F9:G9)</f>
        <v>1695.9</v>
      </c>
      <c r="I9" s="218">
        <f>MROUND(Расчет!N13/1000,0.56)</f>
        <v>1541.7</v>
      </c>
      <c r="J9" s="218">
        <f t="shared" ref="J9:J25" si="5">I9*0.1</f>
        <v>154.19999999999999</v>
      </c>
      <c r="K9" s="218">
        <f t="shared" ref="K9:K25" si="6">SUM(I9:J9)</f>
        <v>1695.9</v>
      </c>
      <c r="L9" s="219">
        <f>Расчет!F13</f>
        <v>136</v>
      </c>
      <c r="M9" s="220">
        <f>Расчет!U13</f>
        <v>2495.1999999999998</v>
      </c>
      <c r="N9" s="219">
        <f>Расчет!G13</f>
        <v>136</v>
      </c>
      <c r="O9" s="220">
        <f>Расчет!V13</f>
        <v>2495.1999999999998</v>
      </c>
      <c r="P9" s="219">
        <f>Расчет!H13</f>
        <v>136</v>
      </c>
      <c r="Q9" s="220">
        <f>Расчет!W13</f>
        <v>2495.1999999999998</v>
      </c>
      <c r="R9" s="220">
        <f t="shared" ref="R9:R25" si="7">E9+M9</f>
        <v>4191.1000000000004</v>
      </c>
      <c r="S9" s="220">
        <f t="shared" si="0"/>
        <v>4191.1000000000004</v>
      </c>
      <c r="T9" s="220">
        <f t="shared" si="1"/>
        <v>4191.1000000000004</v>
      </c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</row>
    <row r="10" spans="1:48" s="40" customFormat="1" ht="20.100000000000001" customHeight="1" x14ac:dyDescent="0.25">
      <c r="A10" s="217" t="s">
        <v>3</v>
      </c>
      <c r="B10" s="218">
        <f>Расчет!I14</f>
        <v>0.6</v>
      </c>
      <c r="C10" s="218">
        <f>MROUND(Расчет!L14/1000,0.48)</f>
        <v>1156.3</v>
      </c>
      <c r="D10" s="218">
        <f t="shared" si="2"/>
        <v>115.6</v>
      </c>
      <c r="E10" s="218">
        <f t="shared" ref="E10:E25" si="8">SUM(C10:D10)</f>
        <v>1271.9000000000001</v>
      </c>
      <c r="F10" s="218">
        <f>MROUND(Расчет!M14/1000,0.48)</f>
        <v>1156.3</v>
      </c>
      <c r="G10" s="218">
        <f t="shared" si="3"/>
        <v>115.6</v>
      </c>
      <c r="H10" s="218">
        <f t="shared" si="4"/>
        <v>1271.9000000000001</v>
      </c>
      <c r="I10" s="218">
        <f>MROUND(Расчет!N14/1000,0.48)</f>
        <v>1156.3</v>
      </c>
      <c r="J10" s="218">
        <f t="shared" si="5"/>
        <v>115.6</v>
      </c>
      <c r="K10" s="218">
        <f t="shared" si="6"/>
        <v>1271.9000000000001</v>
      </c>
      <c r="L10" s="219">
        <f>Расчет!F14</f>
        <v>61</v>
      </c>
      <c r="M10" s="220">
        <f>Расчет!U14</f>
        <v>1119.2</v>
      </c>
      <c r="N10" s="219">
        <f>Расчет!G14</f>
        <v>61</v>
      </c>
      <c r="O10" s="220">
        <f>Расчет!V14</f>
        <v>1119.2</v>
      </c>
      <c r="P10" s="219">
        <f>Расчет!H14</f>
        <v>61</v>
      </c>
      <c r="Q10" s="220">
        <f>Расчет!W14</f>
        <v>1119.2</v>
      </c>
      <c r="R10" s="220">
        <f t="shared" si="7"/>
        <v>2391.1</v>
      </c>
      <c r="S10" s="220">
        <f t="shared" si="0"/>
        <v>2391.1</v>
      </c>
      <c r="T10" s="220">
        <f t="shared" si="1"/>
        <v>2391.1</v>
      </c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</row>
    <row r="11" spans="1:48" s="118" customFormat="1" ht="20.100000000000001" customHeight="1" x14ac:dyDescent="0.25">
      <c r="A11" s="217" t="s">
        <v>4</v>
      </c>
      <c r="B11" s="218">
        <f>Расчет!I15</f>
        <v>0.8</v>
      </c>
      <c r="C11" s="218">
        <f>MROUND(Расчет!L15/1000,0.56)</f>
        <v>1541.7</v>
      </c>
      <c r="D11" s="218">
        <f t="shared" si="2"/>
        <v>154.19999999999999</v>
      </c>
      <c r="E11" s="218">
        <f t="shared" si="8"/>
        <v>1695.9</v>
      </c>
      <c r="F11" s="218">
        <f>MROUND(Расчет!M15/1000,0.56)</f>
        <v>1541.7</v>
      </c>
      <c r="G11" s="218">
        <f t="shared" si="3"/>
        <v>154.19999999999999</v>
      </c>
      <c r="H11" s="218">
        <f t="shared" si="4"/>
        <v>1695.9</v>
      </c>
      <c r="I11" s="218">
        <f>MROUND(Расчет!N15/1000,0.56)</f>
        <v>1541.7</v>
      </c>
      <c r="J11" s="218">
        <f t="shared" si="5"/>
        <v>154.19999999999999</v>
      </c>
      <c r="K11" s="218">
        <f t="shared" si="6"/>
        <v>1695.9</v>
      </c>
      <c r="L11" s="219">
        <f>Расчет!F15</f>
        <v>219</v>
      </c>
      <c r="M11" s="220">
        <f>Расчет!U15</f>
        <v>4018</v>
      </c>
      <c r="N11" s="219">
        <f>Расчет!G15</f>
        <v>219</v>
      </c>
      <c r="O11" s="220">
        <f>Расчет!V15</f>
        <v>4018</v>
      </c>
      <c r="P11" s="219">
        <f>Расчет!H15</f>
        <v>219</v>
      </c>
      <c r="Q11" s="220">
        <f>Расчет!W15</f>
        <v>4018</v>
      </c>
      <c r="R11" s="220">
        <f t="shared" si="7"/>
        <v>5713.9</v>
      </c>
      <c r="S11" s="220">
        <f t="shared" si="0"/>
        <v>5713.9</v>
      </c>
      <c r="T11" s="220">
        <f t="shared" si="1"/>
        <v>5713.9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</row>
    <row r="12" spans="1:48" s="40" customFormat="1" ht="20.100000000000001" customHeight="1" x14ac:dyDescent="0.25">
      <c r="A12" s="217" t="s">
        <v>35</v>
      </c>
      <c r="B12" s="218">
        <f>Расчет!I16</f>
        <v>0.8</v>
      </c>
      <c r="C12" s="218">
        <f>MROUND(Расчет!L16/1000,0.56)</f>
        <v>1541.7</v>
      </c>
      <c r="D12" s="218">
        <f t="shared" si="2"/>
        <v>154.19999999999999</v>
      </c>
      <c r="E12" s="218">
        <f t="shared" si="8"/>
        <v>1695.9</v>
      </c>
      <c r="F12" s="218">
        <f>MROUND(Расчет!M16/1000,0.56)</f>
        <v>1541.7</v>
      </c>
      <c r="G12" s="218">
        <f t="shared" si="3"/>
        <v>154.19999999999999</v>
      </c>
      <c r="H12" s="218">
        <f t="shared" si="4"/>
        <v>1695.9</v>
      </c>
      <c r="I12" s="218">
        <f>MROUND(Расчет!N16/1000,0.56)</f>
        <v>1541.7</v>
      </c>
      <c r="J12" s="218">
        <f t="shared" si="5"/>
        <v>154.19999999999999</v>
      </c>
      <c r="K12" s="218">
        <f t="shared" si="6"/>
        <v>1695.9</v>
      </c>
      <c r="L12" s="219">
        <f>Расчет!F16</f>
        <v>181</v>
      </c>
      <c r="M12" s="220">
        <f>Расчет!U16</f>
        <v>3320.8</v>
      </c>
      <c r="N12" s="219">
        <f>Расчет!G16</f>
        <v>181</v>
      </c>
      <c r="O12" s="220">
        <f>Расчет!V16</f>
        <v>3320.8</v>
      </c>
      <c r="P12" s="219">
        <f>Расчет!H16</f>
        <v>181</v>
      </c>
      <c r="Q12" s="220">
        <f>Расчет!W16</f>
        <v>3320.8</v>
      </c>
      <c r="R12" s="220">
        <f t="shared" si="7"/>
        <v>5016.7</v>
      </c>
      <c r="S12" s="220">
        <f t="shared" si="0"/>
        <v>5016.7</v>
      </c>
      <c r="T12" s="220">
        <f t="shared" si="1"/>
        <v>5016.7</v>
      </c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</row>
    <row r="13" spans="1:48" s="40" customFormat="1" ht="20.100000000000001" customHeight="1" x14ac:dyDescent="0.25">
      <c r="A13" s="217" t="s">
        <v>109</v>
      </c>
      <c r="B13" s="218">
        <f>Расчет!I17</f>
        <v>1</v>
      </c>
      <c r="C13" s="218">
        <f>MROUND(Расчет!L17/1000,0.87)</f>
        <v>1927.1</v>
      </c>
      <c r="D13" s="218">
        <f t="shared" si="2"/>
        <v>192.7</v>
      </c>
      <c r="E13" s="218">
        <f t="shared" si="8"/>
        <v>2119.8000000000002</v>
      </c>
      <c r="F13" s="218">
        <f>MROUND(Расчет!M17/1000,0.01)</f>
        <v>1927.1</v>
      </c>
      <c r="G13" s="218">
        <f t="shared" si="3"/>
        <v>192.7</v>
      </c>
      <c r="H13" s="218">
        <f t="shared" si="4"/>
        <v>2119.8000000000002</v>
      </c>
      <c r="I13" s="218">
        <f>MROUND(Расчет!N17/1000,0.87)</f>
        <v>1927.1</v>
      </c>
      <c r="J13" s="218">
        <f t="shared" si="5"/>
        <v>192.7</v>
      </c>
      <c r="K13" s="218">
        <f t="shared" si="6"/>
        <v>2119.8000000000002</v>
      </c>
      <c r="L13" s="219">
        <f>Расчет!F17</f>
        <v>185</v>
      </c>
      <c r="M13" s="220">
        <f>Расчет!U17</f>
        <v>3394.2</v>
      </c>
      <c r="N13" s="219">
        <f>Расчет!G17</f>
        <v>185</v>
      </c>
      <c r="O13" s="220">
        <f>Расчет!V17</f>
        <v>3394.2</v>
      </c>
      <c r="P13" s="219">
        <f>Расчет!H17</f>
        <v>185</v>
      </c>
      <c r="Q13" s="220">
        <f>Расчет!W17</f>
        <v>3394.2</v>
      </c>
      <c r="R13" s="220">
        <f t="shared" si="7"/>
        <v>5514</v>
      </c>
      <c r="S13" s="220">
        <f t="shared" si="0"/>
        <v>5514</v>
      </c>
      <c r="T13" s="220">
        <f t="shared" si="1"/>
        <v>5514</v>
      </c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</row>
    <row r="14" spans="1:48" s="40" customFormat="1" ht="20.100000000000001" customHeight="1" x14ac:dyDescent="0.25">
      <c r="A14" s="217" t="s">
        <v>5</v>
      </c>
      <c r="B14" s="218">
        <f>Расчет!I18</f>
        <v>1</v>
      </c>
      <c r="C14" s="218">
        <f>MROUND(Расчет!L18/1000,0.87)</f>
        <v>1927.1</v>
      </c>
      <c r="D14" s="218">
        <f t="shared" si="2"/>
        <v>192.7</v>
      </c>
      <c r="E14" s="218">
        <f t="shared" si="8"/>
        <v>2119.8000000000002</v>
      </c>
      <c r="F14" s="218">
        <f>MROUND(Расчет!M18/1000,0.01)</f>
        <v>1927.1</v>
      </c>
      <c r="G14" s="218">
        <f t="shared" si="3"/>
        <v>192.7</v>
      </c>
      <c r="H14" s="218">
        <f t="shared" si="4"/>
        <v>2119.8000000000002</v>
      </c>
      <c r="I14" s="218">
        <f>MROUND(Расчет!N18/1000,0.87)</f>
        <v>1927.1</v>
      </c>
      <c r="J14" s="218">
        <f t="shared" si="5"/>
        <v>192.7</v>
      </c>
      <c r="K14" s="218">
        <f t="shared" si="6"/>
        <v>2119.8000000000002</v>
      </c>
      <c r="L14" s="219">
        <f>Расчет!F18</f>
        <v>176</v>
      </c>
      <c r="M14" s="220">
        <f>Расчет!U18</f>
        <v>3229.1</v>
      </c>
      <c r="N14" s="219">
        <f>Расчет!G18</f>
        <v>176</v>
      </c>
      <c r="O14" s="220">
        <f>Расчет!V18</f>
        <v>3229.1</v>
      </c>
      <c r="P14" s="219">
        <f>Расчет!H18</f>
        <v>176</v>
      </c>
      <c r="Q14" s="220">
        <f>Расчет!W18</f>
        <v>3229.1</v>
      </c>
      <c r="R14" s="220">
        <f t="shared" si="7"/>
        <v>5348.9</v>
      </c>
      <c r="S14" s="220">
        <f t="shared" si="0"/>
        <v>5348.9</v>
      </c>
      <c r="T14" s="220">
        <f t="shared" si="1"/>
        <v>5348.9</v>
      </c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</row>
    <row r="15" spans="1:48" s="40" customFormat="1" ht="20.100000000000001" customHeight="1" x14ac:dyDescent="0.25">
      <c r="A15" s="217" t="s">
        <v>6</v>
      </c>
      <c r="B15" s="218">
        <f>Расчет!I19</f>
        <v>0.6</v>
      </c>
      <c r="C15" s="218">
        <f>MROUND(Расчет!L19/1000,0.48)</f>
        <v>1156.3</v>
      </c>
      <c r="D15" s="218">
        <f t="shared" si="2"/>
        <v>115.6</v>
      </c>
      <c r="E15" s="218">
        <f t="shared" si="8"/>
        <v>1271.9000000000001</v>
      </c>
      <c r="F15" s="218">
        <f>MROUND(Расчет!M19/1000,0.48)</f>
        <v>1156.3</v>
      </c>
      <c r="G15" s="218">
        <f t="shared" si="3"/>
        <v>115.6</v>
      </c>
      <c r="H15" s="218">
        <f t="shared" si="4"/>
        <v>1271.9000000000001</v>
      </c>
      <c r="I15" s="218">
        <f>MROUND(Расчет!N19/1000,0.48)</f>
        <v>1156.3</v>
      </c>
      <c r="J15" s="218">
        <f t="shared" si="5"/>
        <v>115.6</v>
      </c>
      <c r="K15" s="218">
        <f t="shared" si="6"/>
        <v>1271.9000000000001</v>
      </c>
      <c r="L15" s="219">
        <f>Расчет!F19</f>
        <v>186</v>
      </c>
      <c r="M15" s="220">
        <f>Расчет!U19</f>
        <v>3412.5</v>
      </c>
      <c r="N15" s="219">
        <f>Расчет!G19</f>
        <v>186</v>
      </c>
      <c r="O15" s="220">
        <f>Расчет!V19</f>
        <v>3412.5</v>
      </c>
      <c r="P15" s="219">
        <f>Расчет!H19</f>
        <v>186</v>
      </c>
      <c r="Q15" s="220">
        <f>Расчет!W19</f>
        <v>3412.5</v>
      </c>
      <c r="R15" s="220">
        <f t="shared" si="7"/>
        <v>4684.3999999999996</v>
      </c>
      <c r="S15" s="220">
        <f t="shared" si="0"/>
        <v>4684.3999999999996</v>
      </c>
      <c r="T15" s="220">
        <f t="shared" si="1"/>
        <v>4684.3999999999996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</row>
    <row r="16" spans="1:48" s="40" customFormat="1" ht="20.100000000000001" customHeight="1" x14ac:dyDescent="0.25">
      <c r="A16" s="217" t="s">
        <v>7</v>
      </c>
      <c r="B16" s="218">
        <f>Расчет!I20</f>
        <v>0.4</v>
      </c>
      <c r="C16" s="218">
        <f>MROUND(Расчет!L20/1000,0.88)</f>
        <v>770.9</v>
      </c>
      <c r="D16" s="218">
        <f t="shared" si="2"/>
        <v>77.099999999999994</v>
      </c>
      <c r="E16" s="218">
        <f t="shared" ref="E16:E17" si="9">SUM(C16:D16)</f>
        <v>848</v>
      </c>
      <c r="F16" s="221">
        <f>MROUND(Расчет!M20/1000,0.88)</f>
        <v>770.9</v>
      </c>
      <c r="G16" s="218">
        <f t="shared" si="3"/>
        <v>77.099999999999994</v>
      </c>
      <c r="H16" s="221">
        <f t="shared" si="4"/>
        <v>848</v>
      </c>
      <c r="I16" s="218">
        <f>MROUND(Расчет!N20/1000,0.88)</f>
        <v>770.9</v>
      </c>
      <c r="J16" s="218">
        <f t="shared" si="5"/>
        <v>77.099999999999994</v>
      </c>
      <c r="K16" s="218">
        <f t="shared" si="6"/>
        <v>848</v>
      </c>
      <c r="L16" s="219">
        <f>Расчет!F20</f>
        <v>105</v>
      </c>
      <c r="M16" s="220">
        <f>Расчет!U20</f>
        <v>1926.4</v>
      </c>
      <c r="N16" s="219">
        <f>Расчет!G20</f>
        <v>105</v>
      </c>
      <c r="O16" s="220">
        <f>Расчет!V20</f>
        <v>1926.4</v>
      </c>
      <c r="P16" s="219">
        <f>Расчет!H20</f>
        <v>105</v>
      </c>
      <c r="Q16" s="220">
        <f>Расчет!W20</f>
        <v>1926.4</v>
      </c>
      <c r="R16" s="220">
        <f t="shared" si="7"/>
        <v>2774.4</v>
      </c>
      <c r="S16" s="220">
        <f t="shared" si="0"/>
        <v>2774.4</v>
      </c>
      <c r="T16" s="220">
        <f t="shared" si="1"/>
        <v>2774.4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</row>
    <row r="17" spans="1:48" s="40" customFormat="1" ht="17.25" customHeight="1" x14ac:dyDescent="0.25">
      <c r="A17" s="217" t="s">
        <v>8</v>
      </c>
      <c r="B17" s="218">
        <f>Расчет!I21</f>
        <v>0.6</v>
      </c>
      <c r="C17" s="218">
        <f>MROUND(Расчет!L21/1000,0.48)</f>
        <v>1156.3</v>
      </c>
      <c r="D17" s="218">
        <f t="shared" si="2"/>
        <v>115.6</v>
      </c>
      <c r="E17" s="218">
        <f t="shared" si="9"/>
        <v>1271.9000000000001</v>
      </c>
      <c r="F17" s="218">
        <f>MROUND(Расчет!M21/1000,0.48)</f>
        <v>1156.3</v>
      </c>
      <c r="G17" s="218">
        <f t="shared" si="3"/>
        <v>115.6</v>
      </c>
      <c r="H17" s="218">
        <f t="shared" si="4"/>
        <v>1271.9000000000001</v>
      </c>
      <c r="I17" s="218">
        <f>MROUND(Расчет!N21/1000,0.48)</f>
        <v>1156.3</v>
      </c>
      <c r="J17" s="218">
        <f t="shared" si="5"/>
        <v>115.6</v>
      </c>
      <c r="K17" s="218">
        <f t="shared" si="6"/>
        <v>1271.9000000000001</v>
      </c>
      <c r="L17" s="219">
        <f>Расчет!F21</f>
        <v>148</v>
      </c>
      <c r="M17" s="220">
        <f>Расчет!U21</f>
        <v>2715.4</v>
      </c>
      <c r="N17" s="219">
        <f>Расчет!G21</f>
        <v>148</v>
      </c>
      <c r="O17" s="220">
        <f>Расчет!V21</f>
        <v>2715.4</v>
      </c>
      <c r="P17" s="219">
        <f>Расчет!H21</f>
        <v>148</v>
      </c>
      <c r="Q17" s="220">
        <f>Расчет!W21</f>
        <v>2715.4</v>
      </c>
      <c r="R17" s="220">
        <f t="shared" si="7"/>
        <v>3987.3</v>
      </c>
      <c r="S17" s="220">
        <f t="shared" si="0"/>
        <v>3987.3</v>
      </c>
      <c r="T17" s="220">
        <f t="shared" si="1"/>
        <v>3987.3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</row>
    <row r="18" spans="1:48" s="40" customFormat="1" ht="20.100000000000001" customHeight="1" x14ac:dyDescent="0.25">
      <c r="A18" s="217" t="s">
        <v>9</v>
      </c>
      <c r="B18" s="218">
        <f>Расчет!I22</f>
        <v>0.8</v>
      </c>
      <c r="C18" s="218">
        <f>MROUND(Расчет!L22/1000,0.56)</f>
        <v>1541.7</v>
      </c>
      <c r="D18" s="218">
        <f t="shared" si="2"/>
        <v>154.19999999999999</v>
      </c>
      <c r="E18" s="218">
        <f t="shared" si="8"/>
        <v>1695.9</v>
      </c>
      <c r="F18" s="218">
        <f>MROUND(Расчет!M22/1000,0.56)</f>
        <v>1541.7</v>
      </c>
      <c r="G18" s="218">
        <f t="shared" si="3"/>
        <v>154.19999999999999</v>
      </c>
      <c r="H18" s="218">
        <f t="shared" si="4"/>
        <v>1695.9</v>
      </c>
      <c r="I18" s="218">
        <f>MROUND(Расчет!N22/1000,0.56)</f>
        <v>1541.7</v>
      </c>
      <c r="J18" s="218">
        <f t="shared" si="5"/>
        <v>154.19999999999999</v>
      </c>
      <c r="K18" s="218">
        <f t="shared" si="6"/>
        <v>1695.9</v>
      </c>
      <c r="L18" s="219">
        <f>Расчет!F22</f>
        <v>156</v>
      </c>
      <c r="M18" s="220">
        <f>Расчет!U22</f>
        <v>2862.1</v>
      </c>
      <c r="N18" s="219">
        <f>Расчет!G22</f>
        <v>156</v>
      </c>
      <c r="O18" s="220">
        <f>Расчет!V22</f>
        <v>2862.1</v>
      </c>
      <c r="P18" s="219">
        <f>Расчет!H22</f>
        <v>156</v>
      </c>
      <c r="Q18" s="220">
        <f>Расчет!W22</f>
        <v>2862.1</v>
      </c>
      <c r="R18" s="220">
        <f t="shared" si="7"/>
        <v>4558</v>
      </c>
      <c r="S18" s="220">
        <f t="shared" si="0"/>
        <v>4558</v>
      </c>
      <c r="T18" s="220">
        <f t="shared" si="1"/>
        <v>4558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</row>
    <row r="19" spans="1:48" s="40" customFormat="1" ht="20.100000000000001" customHeight="1" x14ac:dyDescent="0.25">
      <c r="A19" s="217" t="s">
        <v>10</v>
      </c>
      <c r="B19" s="218">
        <f>Расчет!I23</f>
        <v>0.4</v>
      </c>
      <c r="C19" s="218">
        <f>MROUND(Расчет!L23/1000,0.88)</f>
        <v>770.9</v>
      </c>
      <c r="D19" s="218">
        <f t="shared" si="2"/>
        <v>77.099999999999994</v>
      </c>
      <c r="E19" s="218">
        <f t="shared" si="8"/>
        <v>848</v>
      </c>
      <c r="F19" s="218">
        <f>MROUND(Расчет!M23/1000,0.88)</f>
        <v>770.9</v>
      </c>
      <c r="G19" s="218">
        <f t="shared" si="3"/>
        <v>77.099999999999994</v>
      </c>
      <c r="H19" s="218">
        <f t="shared" si="4"/>
        <v>848</v>
      </c>
      <c r="I19" s="218">
        <f>MROUND(Расчет!N23/1000,0.88)</f>
        <v>770.9</v>
      </c>
      <c r="J19" s="218">
        <f t="shared" si="5"/>
        <v>77.099999999999994</v>
      </c>
      <c r="K19" s="218">
        <f t="shared" si="6"/>
        <v>848</v>
      </c>
      <c r="L19" s="219">
        <f>Расчет!F23</f>
        <v>104</v>
      </c>
      <c r="M19" s="220">
        <f>Расчет!U23</f>
        <v>1908.1</v>
      </c>
      <c r="N19" s="219">
        <f>Расчет!G23</f>
        <v>104</v>
      </c>
      <c r="O19" s="220">
        <f>Расчет!V23</f>
        <v>1908.1</v>
      </c>
      <c r="P19" s="219">
        <f>Расчет!H23</f>
        <v>104</v>
      </c>
      <c r="Q19" s="220">
        <f>Расчет!W23</f>
        <v>1908.1</v>
      </c>
      <c r="R19" s="220">
        <f t="shared" si="7"/>
        <v>2756.1</v>
      </c>
      <c r="S19" s="220">
        <f t="shared" si="0"/>
        <v>2756.1</v>
      </c>
      <c r="T19" s="220">
        <f t="shared" si="1"/>
        <v>2756.1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</row>
    <row r="20" spans="1:48" s="40" customFormat="1" ht="20.100000000000001" customHeight="1" x14ac:dyDescent="0.25">
      <c r="A20" s="217" t="s">
        <v>11</v>
      </c>
      <c r="B20" s="218">
        <f>Расчет!I24</f>
        <v>0.4</v>
      </c>
      <c r="C20" s="218">
        <f>MROUND(Расчет!L24/1000,0.88)</f>
        <v>770.9</v>
      </c>
      <c r="D20" s="218">
        <f t="shared" si="2"/>
        <v>77.099999999999994</v>
      </c>
      <c r="E20" s="218">
        <f t="shared" si="8"/>
        <v>848</v>
      </c>
      <c r="F20" s="218">
        <f>MROUND(Расчет!M24/1000,0.88)</f>
        <v>770.9</v>
      </c>
      <c r="G20" s="218">
        <f t="shared" si="3"/>
        <v>77.099999999999994</v>
      </c>
      <c r="H20" s="218">
        <f t="shared" si="4"/>
        <v>848</v>
      </c>
      <c r="I20" s="218">
        <f>MROUND(Расчет!N24/1000,0.88)</f>
        <v>770.9</v>
      </c>
      <c r="J20" s="218">
        <f t="shared" si="5"/>
        <v>77.099999999999994</v>
      </c>
      <c r="K20" s="218">
        <f t="shared" si="6"/>
        <v>848</v>
      </c>
      <c r="L20" s="219">
        <f>Расчет!F24</f>
        <v>63</v>
      </c>
      <c r="M20" s="220">
        <f>Расчет!U24</f>
        <v>1155.9000000000001</v>
      </c>
      <c r="N20" s="219">
        <f>Расчет!G24</f>
        <v>63</v>
      </c>
      <c r="O20" s="220">
        <f>Расчет!V24</f>
        <v>1155.9000000000001</v>
      </c>
      <c r="P20" s="219">
        <f>Расчет!H24</f>
        <v>63</v>
      </c>
      <c r="Q20" s="220">
        <f>Расчет!W24</f>
        <v>1155.9000000000001</v>
      </c>
      <c r="R20" s="220">
        <f t="shared" si="7"/>
        <v>2003.9</v>
      </c>
      <c r="S20" s="220">
        <f t="shared" si="0"/>
        <v>2003.9</v>
      </c>
      <c r="T20" s="220">
        <f t="shared" si="1"/>
        <v>2003.9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</row>
    <row r="21" spans="1:48" s="40" customFormat="1" ht="20.100000000000001" customHeight="1" x14ac:dyDescent="0.25">
      <c r="A21" s="217" t="s">
        <v>12</v>
      </c>
      <c r="B21" s="218">
        <f>Расчет!I25</f>
        <v>0.6</v>
      </c>
      <c r="C21" s="218">
        <f>MROUND(Расчет!L25/1000,0.48)</f>
        <v>1156.3</v>
      </c>
      <c r="D21" s="218">
        <f t="shared" si="2"/>
        <v>115.6</v>
      </c>
      <c r="E21" s="218">
        <f t="shared" si="8"/>
        <v>1271.9000000000001</v>
      </c>
      <c r="F21" s="218">
        <f>MROUND(Расчет!M25/1000,0.48)</f>
        <v>1156.3</v>
      </c>
      <c r="G21" s="218">
        <f t="shared" si="3"/>
        <v>115.6</v>
      </c>
      <c r="H21" s="218">
        <f t="shared" si="4"/>
        <v>1271.9000000000001</v>
      </c>
      <c r="I21" s="218">
        <f>MROUND(Расчет!N25/1000,0.48)</f>
        <v>1156.3</v>
      </c>
      <c r="J21" s="218">
        <f t="shared" si="5"/>
        <v>115.6</v>
      </c>
      <c r="K21" s="218">
        <f t="shared" si="6"/>
        <v>1271.9000000000001</v>
      </c>
      <c r="L21" s="219">
        <f>Расчет!F25</f>
        <v>80</v>
      </c>
      <c r="M21" s="220">
        <f>Расчет!U25</f>
        <v>1467.8</v>
      </c>
      <c r="N21" s="219">
        <f>Расчет!G25</f>
        <v>80</v>
      </c>
      <c r="O21" s="220">
        <f>Расчет!V25</f>
        <v>1467.8</v>
      </c>
      <c r="P21" s="219">
        <f>Расчет!H25</f>
        <v>80</v>
      </c>
      <c r="Q21" s="220">
        <f>Расчет!W25</f>
        <v>1467.8</v>
      </c>
      <c r="R21" s="220">
        <f t="shared" si="7"/>
        <v>2739.7</v>
      </c>
      <c r="S21" s="220">
        <f t="shared" si="0"/>
        <v>2739.7</v>
      </c>
      <c r="T21" s="220">
        <f t="shared" si="1"/>
        <v>2739.7</v>
      </c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</row>
    <row r="22" spans="1:48" s="40" customFormat="1" ht="20.100000000000001" customHeight="1" x14ac:dyDescent="0.25">
      <c r="A22" s="217" t="s">
        <v>13</v>
      </c>
      <c r="B22" s="218">
        <f>Расчет!I26</f>
        <v>0.6</v>
      </c>
      <c r="C22" s="218">
        <f>MROUND(Расчет!L26/1000,0.48)</f>
        <v>1156.3</v>
      </c>
      <c r="D22" s="218">
        <f t="shared" si="2"/>
        <v>115.6</v>
      </c>
      <c r="E22" s="218">
        <f t="shared" si="8"/>
        <v>1271.9000000000001</v>
      </c>
      <c r="F22" s="218">
        <f>MROUND(Расчет!M26/1000,0.48)</f>
        <v>1156.3</v>
      </c>
      <c r="G22" s="218">
        <f t="shared" si="3"/>
        <v>115.6</v>
      </c>
      <c r="H22" s="218">
        <f t="shared" si="4"/>
        <v>1271.9000000000001</v>
      </c>
      <c r="I22" s="218">
        <f>MROUND(Расчет!N26/1000,0.48)</f>
        <v>1156.3</v>
      </c>
      <c r="J22" s="218">
        <f t="shared" si="5"/>
        <v>115.6</v>
      </c>
      <c r="K22" s="218">
        <f t="shared" si="6"/>
        <v>1271.9000000000001</v>
      </c>
      <c r="L22" s="219">
        <f>Расчет!F26</f>
        <v>69</v>
      </c>
      <c r="M22" s="220">
        <f>Расчет!U26</f>
        <v>1265.9000000000001</v>
      </c>
      <c r="N22" s="219">
        <f>Расчет!G26</f>
        <v>69</v>
      </c>
      <c r="O22" s="220">
        <f>Расчет!V26</f>
        <v>1265.9000000000001</v>
      </c>
      <c r="P22" s="219">
        <f>Расчет!H26</f>
        <v>69</v>
      </c>
      <c r="Q22" s="220">
        <f>Расчет!W26</f>
        <v>1265.9000000000001</v>
      </c>
      <c r="R22" s="220">
        <f t="shared" si="7"/>
        <v>2537.8000000000002</v>
      </c>
      <c r="S22" s="220">
        <f t="shared" si="0"/>
        <v>2537.8000000000002</v>
      </c>
      <c r="T22" s="220">
        <f t="shared" si="1"/>
        <v>2537.8000000000002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</row>
    <row r="23" spans="1:48" s="40" customFormat="1" ht="20.100000000000001" customHeight="1" x14ac:dyDescent="0.25">
      <c r="A23" s="217" t="s">
        <v>15</v>
      </c>
      <c r="B23" s="218">
        <f>Расчет!I27</f>
        <v>1</v>
      </c>
      <c r="C23" s="218">
        <f>MROUND(Расчет!L27/1000,0.87)</f>
        <v>1927.1</v>
      </c>
      <c r="D23" s="218">
        <f t="shared" si="2"/>
        <v>192.7</v>
      </c>
      <c r="E23" s="218">
        <f t="shared" si="8"/>
        <v>2119.8000000000002</v>
      </c>
      <c r="F23" s="218">
        <f>MROUND(Расчет!M27/1000,0.01)</f>
        <v>1927.1</v>
      </c>
      <c r="G23" s="218">
        <f t="shared" si="3"/>
        <v>192.7</v>
      </c>
      <c r="H23" s="218">
        <f t="shared" si="4"/>
        <v>2119.8000000000002</v>
      </c>
      <c r="I23" s="218">
        <f>MROUND(Расчет!N27/1000,0.87)</f>
        <v>1927.1</v>
      </c>
      <c r="J23" s="218">
        <f t="shared" si="5"/>
        <v>192.7</v>
      </c>
      <c r="K23" s="218">
        <f t="shared" si="6"/>
        <v>2119.8000000000002</v>
      </c>
      <c r="L23" s="219">
        <f>Расчет!F27</f>
        <v>214</v>
      </c>
      <c r="M23" s="220">
        <f>Расчет!U27</f>
        <v>3926.3</v>
      </c>
      <c r="N23" s="219">
        <f>Расчет!G27</f>
        <v>214</v>
      </c>
      <c r="O23" s="220">
        <f>Расчет!V27</f>
        <v>3926.3</v>
      </c>
      <c r="P23" s="219">
        <f>Расчет!H27</f>
        <v>214</v>
      </c>
      <c r="Q23" s="220">
        <f>Расчет!W27</f>
        <v>3926.3</v>
      </c>
      <c r="R23" s="220">
        <f t="shared" si="7"/>
        <v>6046.1</v>
      </c>
      <c r="S23" s="220">
        <f t="shared" si="0"/>
        <v>6046.1</v>
      </c>
      <c r="T23" s="220">
        <f t="shared" si="1"/>
        <v>6046.1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</row>
    <row r="24" spans="1:48" s="40" customFormat="1" ht="20.100000000000001" customHeight="1" x14ac:dyDescent="0.25">
      <c r="A24" s="217" t="s">
        <v>34</v>
      </c>
      <c r="B24" s="218">
        <f>Расчет!I28</f>
        <v>0.6</v>
      </c>
      <c r="C24" s="218">
        <f>MROUND(Расчет!L28/1000,0.48)</f>
        <v>1156.3</v>
      </c>
      <c r="D24" s="218">
        <f t="shared" si="2"/>
        <v>115.6</v>
      </c>
      <c r="E24" s="218">
        <f t="shared" si="8"/>
        <v>1271.9000000000001</v>
      </c>
      <c r="F24" s="218">
        <f>MROUND(Расчет!M28/1000,0.48)</f>
        <v>1156.3</v>
      </c>
      <c r="G24" s="218">
        <f t="shared" si="3"/>
        <v>115.6</v>
      </c>
      <c r="H24" s="218">
        <f t="shared" si="4"/>
        <v>1271.9000000000001</v>
      </c>
      <c r="I24" s="218">
        <f>MROUND(Расчет!N28/1000,0.48)</f>
        <v>1156.3</v>
      </c>
      <c r="J24" s="218">
        <f t="shared" si="5"/>
        <v>115.6</v>
      </c>
      <c r="K24" s="218">
        <f t="shared" si="6"/>
        <v>1271.9000000000001</v>
      </c>
      <c r="L24" s="219">
        <f>Расчет!F28</f>
        <v>107</v>
      </c>
      <c r="M24" s="220">
        <f>Расчет!U28</f>
        <v>1963.1</v>
      </c>
      <c r="N24" s="219">
        <f>Расчет!G28</f>
        <v>107</v>
      </c>
      <c r="O24" s="220">
        <f>Расчет!V28</f>
        <v>1963.1</v>
      </c>
      <c r="P24" s="219">
        <f>Расчет!H28</f>
        <v>107</v>
      </c>
      <c r="Q24" s="220">
        <f>Расчет!W28</f>
        <v>1963.1</v>
      </c>
      <c r="R24" s="220">
        <f t="shared" si="7"/>
        <v>3235</v>
      </c>
      <c r="S24" s="220">
        <f t="shared" si="0"/>
        <v>3235</v>
      </c>
      <c r="T24" s="220">
        <f t="shared" si="1"/>
        <v>3235</v>
      </c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</row>
    <row r="25" spans="1:48" s="40" customFormat="1" ht="27.75" customHeight="1" x14ac:dyDescent="0.25">
      <c r="A25" s="217" t="s">
        <v>14</v>
      </c>
      <c r="B25" s="218">
        <f>Расчет!I29</f>
        <v>0.8</v>
      </c>
      <c r="C25" s="218">
        <f>MROUND(Расчет!L29/1000,0.56)</f>
        <v>1541.7</v>
      </c>
      <c r="D25" s="218">
        <f t="shared" si="2"/>
        <v>154.19999999999999</v>
      </c>
      <c r="E25" s="218">
        <f t="shared" si="8"/>
        <v>1695.9</v>
      </c>
      <c r="F25" s="218">
        <f>MROUND(Расчет!M29/1000,0.56)</f>
        <v>1541.7</v>
      </c>
      <c r="G25" s="218">
        <f t="shared" si="3"/>
        <v>154.19999999999999</v>
      </c>
      <c r="H25" s="218">
        <f t="shared" si="4"/>
        <v>1695.9</v>
      </c>
      <c r="I25" s="218">
        <f>MROUND(Расчет!N29/1000,0.56)</f>
        <v>1541.7</v>
      </c>
      <c r="J25" s="218">
        <f t="shared" si="5"/>
        <v>154.19999999999999</v>
      </c>
      <c r="K25" s="218">
        <f t="shared" si="6"/>
        <v>1695.9</v>
      </c>
      <c r="L25" s="219">
        <f>Расчет!F29</f>
        <v>80</v>
      </c>
      <c r="M25" s="220">
        <f>Расчет!U29</f>
        <v>1467.8</v>
      </c>
      <c r="N25" s="219">
        <f>Расчет!G29</f>
        <v>80</v>
      </c>
      <c r="O25" s="220">
        <f>Расчет!V29</f>
        <v>1467.8</v>
      </c>
      <c r="P25" s="219">
        <f>Расчет!H29</f>
        <v>80</v>
      </c>
      <c r="Q25" s="220">
        <f>Расчет!W29</f>
        <v>1467.8</v>
      </c>
      <c r="R25" s="220">
        <f t="shared" si="7"/>
        <v>3163.7</v>
      </c>
      <c r="S25" s="220">
        <f t="shared" si="0"/>
        <v>3163.7</v>
      </c>
      <c r="T25" s="220">
        <f t="shared" si="1"/>
        <v>3163.7</v>
      </c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</row>
    <row r="26" spans="1:48" s="43" customFormat="1" ht="23.25" customHeight="1" x14ac:dyDescent="0.25">
      <c r="A26" s="212" t="s">
        <v>50</v>
      </c>
      <c r="B26" s="215">
        <f>SUM(B8:B25)</f>
        <v>12.4</v>
      </c>
      <c r="C26" s="215">
        <f>SUM(C8:C25)</f>
        <v>23896.6</v>
      </c>
      <c r="D26" s="215">
        <f t="shared" ref="D26" si="10">SUM(D8:D25)</f>
        <v>2389.6</v>
      </c>
      <c r="E26" s="215">
        <f>SUM(E8:E25)</f>
        <v>26286.2</v>
      </c>
      <c r="F26" s="215">
        <f>SUM(F8:F25)</f>
        <v>23896.6</v>
      </c>
      <c r="G26" s="215">
        <f t="shared" ref="G26:J26" si="11">SUM(G8:G25)</f>
        <v>2389.6</v>
      </c>
      <c r="H26" s="215">
        <f t="shared" si="11"/>
        <v>26286.2</v>
      </c>
      <c r="I26" s="215">
        <f t="shared" si="11"/>
        <v>23896.6</v>
      </c>
      <c r="J26" s="215">
        <f t="shared" si="11"/>
        <v>2389.6</v>
      </c>
      <c r="K26" s="215">
        <f>SUM(K8:K25)</f>
        <v>26286.2</v>
      </c>
      <c r="L26" s="215">
        <f t="shared" ref="L26:T26" si="12">SUM(L8:L25)</f>
        <v>2361</v>
      </c>
      <c r="M26" s="215">
        <f t="shared" si="12"/>
        <v>43317.4</v>
      </c>
      <c r="N26" s="215">
        <f t="shared" si="12"/>
        <v>2361</v>
      </c>
      <c r="O26" s="215">
        <f t="shared" si="12"/>
        <v>43317.4</v>
      </c>
      <c r="P26" s="215">
        <f t="shared" si="12"/>
        <v>2361</v>
      </c>
      <c r="Q26" s="215">
        <f t="shared" si="12"/>
        <v>43317.4</v>
      </c>
      <c r="R26" s="215">
        <f t="shared" si="12"/>
        <v>69603.600000000006</v>
      </c>
      <c r="S26" s="215">
        <f t="shared" si="12"/>
        <v>69603.600000000006</v>
      </c>
      <c r="T26" s="215">
        <f t="shared" si="12"/>
        <v>69603.600000000006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</row>
    <row r="27" spans="1:48" ht="28.5" hidden="1" customHeight="1" x14ac:dyDescent="0.2">
      <c r="A27" s="81" t="s">
        <v>51</v>
      </c>
      <c r="B27" s="44"/>
      <c r="D27" s="82">
        <f t="shared" ref="D27" si="13">C27*0.1</f>
        <v>0</v>
      </c>
      <c r="M27" s="83">
        <f>SUM(M9:M26)</f>
        <v>84965.2</v>
      </c>
      <c r="N27" s="46"/>
      <c r="O27" s="46"/>
      <c r="P27" s="46"/>
      <c r="Q27" s="46"/>
    </row>
    <row r="28" spans="1:48" ht="15" x14ac:dyDescent="0.2">
      <c r="A28" s="271"/>
      <c r="B28" s="271"/>
      <c r="C28" s="271"/>
      <c r="D28" s="271"/>
      <c r="E28" s="271"/>
      <c r="F28" s="210"/>
      <c r="G28" s="210"/>
      <c r="H28" s="210"/>
      <c r="I28" s="210"/>
      <c r="J28" s="210"/>
      <c r="K28" s="210"/>
      <c r="R28" s="78"/>
    </row>
    <row r="29" spans="1:48" s="37" customFormat="1" ht="15" x14ac:dyDescent="0.25">
      <c r="A29" s="261" t="s">
        <v>112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62"/>
      <c r="M29" s="262"/>
      <c r="N29" s="262"/>
      <c r="O29" s="262"/>
      <c r="P29" s="262"/>
      <c r="Q29" s="262"/>
    </row>
    <row r="30" spans="1:48" ht="15" x14ac:dyDescent="0.2">
      <c r="A30" s="259" t="s">
        <v>113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</row>
    <row r="31" spans="1:48" ht="15" x14ac:dyDescent="0.2">
      <c r="A31" s="258" t="s">
        <v>110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</row>
    <row r="32" spans="1:48" ht="15" x14ac:dyDescent="0.25">
      <c r="A32" s="261" t="s">
        <v>114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2"/>
      <c r="M32" s="262"/>
      <c r="N32" s="262"/>
      <c r="O32" s="262"/>
      <c r="P32" s="262"/>
      <c r="Q32" s="262"/>
    </row>
    <row r="33" spans="1:1" ht="15.75" x14ac:dyDescent="0.25">
      <c r="A33" s="48"/>
    </row>
    <row r="34" spans="1:1" ht="15.75" x14ac:dyDescent="0.25">
      <c r="A34" s="48"/>
    </row>
    <row r="35" spans="1:1" ht="15.75" x14ac:dyDescent="0.25">
      <c r="A35" s="48"/>
    </row>
    <row r="36" spans="1:1" ht="15.75" x14ac:dyDescent="0.25">
      <c r="A36" s="48"/>
    </row>
    <row r="37" spans="1:1" ht="15.75" x14ac:dyDescent="0.25">
      <c r="A37" s="48"/>
    </row>
    <row r="38" spans="1:1" ht="15.75" x14ac:dyDescent="0.25">
      <c r="A38" s="48"/>
    </row>
    <row r="39" spans="1:1" ht="15.75" x14ac:dyDescent="0.25">
      <c r="A39" s="48"/>
    </row>
    <row r="40" spans="1:1" ht="15.75" x14ac:dyDescent="0.25">
      <c r="A40" s="48"/>
    </row>
    <row r="41" spans="1:1" ht="15.75" x14ac:dyDescent="0.25">
      <c r="A41" s="48"/>
    </row>
    <row r="42" spans="1:1" ht="15.75" x14ac:dyDescent="0.25">
      <c r="A42" s="48"/>
    </row>
  </sheetData>
  <mergeCells count="17">
    <mergeCell ref="A30:T30"/>
    <mergeCell ref="A31:T31"/>
    <mergeCell ref="B6:B7"/>
    <mergeCell ref="A32:Q32"/>
    <mergeCell ref="A3:T3"/>
    <mergeCell ref="A5:A7"/>
    <mergeCell ref="B5:K5"/>
    <mergeCell ref="L5:Q5"/>
    <mergeCell ref="R5:T5"/>
    <mergeCell ref="C6:E6"/>
    <mergeCell ref="F6:H6"/>
    <mergeCell ref="I6:K6"/>
    <mergeCell ref="L6:M6"/>
    <mergeCell ref="N6:O6"/>
    <mergeCell ref="P6:Q6"/>
    <mergeCell ref="A28:E28"/>
    <mergeCell ref="A29:Q29"/>
  </mergeCells>
  <pageMargins left="0.7" right="0.7" top="0.75" bottom="0.75" header="0.3" footer="0.3"/>
  <pageSetup paperSize="9" scale="65" orientation="landscape" r:id="rId1"/>
  <ignoredErrors>
    <ignoredError sqref="E9:F24 H9: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="80" zoomScaleNormal="80" workbookViewId="0">
      <selection activeCell="B14" sqref="B14"/>
    </sheetView>
  </sheetViews>
  <sheetFormatPr defaultColWidth="9.28515625" defaultRowHeight="12.75" x14ac:dyDescent="0.2"/>
  <cols>
    <col min="1" max="1" width="5.7109375" style="17" customWidth="1"/>
    <col min="2" max="2" width="53.28515625" style="17" customWidth="1"/>
    <col min="3" max="3" width="16.5703125" style="30" customWidth="1"/>
    <col min="4" max="5" width="16.42578125" style="30" customWidth="1"/>
    <col min="6" max="16384" width="9.28515625" style="17"/>
  </cols>
  <sheetData>
    <row r="1" spans="1:7" ht="9.75" customHeight="1" x14ac:dyDescent="0.2">
      <c r="A1" s="273"/>
      <c r="B1" s="273"/>
      <c r="C1" s="273"/>
      <c r="D1" s="273"/>
      <c r="E1" s="273"/>
      <c r="F1" s="16"/>
      <c r="G1" s="16"/>
    </row>
    <row r="2" spans="1:7" ht="16.5" customHeight="1" x14ac:dyDescent="0.25">
      <c r="A2" s="274" t="s">
        <v>93</v>
      </c>
      <c r="B2" s="274"/>
      <c r="C2" s="274"/>
      <c r="D2" s="274"/>
      <c r="E2" s="274"/>
      <c r="F2" s="16"/>
      <c r="G2" s="16"/>
    </row>
    <row r="3" spans="1:7" ht="26.25" customHeight="1" x14ac:dyDescent="0.3">
      <c r="A3" s="275" t="s">
        <v>56</v>
      </c>
      <c r="B3" s="276"/>
      <c r="C3" s="276"/>
      <c r="D3" s="276"/>
      <c r="E3" s="276"/>
      <c r="F3" s="16"/>
      <c r="G3" s="16"/>
    </row>
    <row r="4" spans="1:7" ht="61.5" customHeight="1" x14ac:dyDescent="0.2">
      <c r="A4" s="277" t="s">
        <v>58</v>
      </c>
      <c r="B4" s="278"/>
      <c r="C4" s="278"/>
      <c r="D4" s="278"/>
      <c r="E4" s="278"/>
      <c r="F4" s="16"/>
      <c r="G4" s="16"/>
    </row>
    <row r="5" spans="1:7" ht="26.25" customHeight="1" x14ac:dyDescent="0.2">
      <c r="A5" s="53"/>
      <c r="B5" s="277" t="str">
        <f>Расчет!A3</f>
        <v>на 2026 год и плановый период 2027 и 2028 годов</v>
      </c>
      <c r="C5" s="278"/>
      <c r="D5" s="278"/>
      <c r="E5" s="278"/>
      <c r="F5" s="16"/>
      <c r="G5" s="16"/>
    </row>
    <row r="6" spans="1:7" x14ac:dyDescent="0.2">
      <c r="A6" s="16"/>
      <c r="B6" s="16"/>
      <c r="F6" s="16"/>
      <c r="G6" s="16"/>
    </row>
    <row r="7" spans="1:7" ht="26.25" customHeight="1" x14ac:dyDescent="0.2">
      <c r="A7" s="281" t="s">
        <v>27</v>
      </c>
      <c r="B7" s="283" t="s">
        <v>0</v>
      </c>
      <c r="C7" s="285" t="s">
        <v>61</v>
      </c>
      <c r="D7" s="286"/>
      <c r="E7" s="287"/>
      <c r="F7" s="16"/>
      <c r="G7" s="16"/>
    </row>
    <row r="8" spans="1:7" ht="45.75" customHeight="1" x14ac:dyDescent="0.2">
      <c r="A8" s="282"/>
      <c r="B8" s="284"/>
      <c r="C8" s="84" t="str">
        <f>Расчет!F10</f>
        <v>2026 год</v>
      </c>
      <c r="D8" s="84" t="str">
        <f>Расчет!G10</f>
        <v>2027 год</v>
      </c>
      <c r="E8" s="84" t="str">
        <f>Расчет!H10</f>
        <v>2028 год</v>
      </c>
    </row>
    <row r="9" spans="1:7" ht="27.75" customHeight="1" x14ac:dyDescent="0.2">
      <c r="A9" s="31">
        <v>1</v>
      </c>
      <c r="B9" s="32" t="s">
        <v>1</v>
      </c>
      <c r="C9" s="33">
        <f>Расчет!X12</f>
        <v>2941.5</v>
      </c>
      <c r="D9" s="33">
        <f>Расчет!Y12</f>
        <v>2941.5</v>
      </c>
      <c r="E9" s="33">
        <f>Расчет!Z12</f>
        <v>2941.5</v>
      </c>
    </row>
    <row r="10" spans="1:7" ht="27.75" customHeight="1" x14ac:dyDescent="0.2">
      <c r="A10" s="31">
        <v>2</v>
      </c>
      <c r="B10" s="32" t="s">
        <v>2</v>
      </c>
      <c r="C10" s="33">
        <f>Расчет!X13</f>
        <v>4191.1000000000004</v>
      </c>
      <c r="D10" s="33">
        <f>Расчет!Y13</f>
        <v>4191.1000000000004</v>
      </c>
      <c r="E10" s="33">
        <f>Расчет!Z13</f>
        <v>4191.1000000000004</v>
      </c>
    </row>
    <row r="11" spans="1:7" ht="27.75" customHeight="1" x14ac:dyDescent="0.2">
      <c r="A11" s="31">
        <v>3</v>
      </c>
      <c r="B11" s="32" t="s">
        <v>3</v>
      </c>
      <c r="C11" s="33">
        <f>Расчет!X14</f>
        <v>2391.1</v>
      </c>
      <c r="D11" s="33">
        <f>Расчет!Y14</f>
        <v>2391.1</v>
      </c>
      <c r="E11" s="33">
        <f>Расчет!Z14</f>
        <v>2391.1</v>
      </c>
    </row>
    <row r="12" spans="1:7" ht="27.75" customHeight="1" x14ac:dyDescent="0.2">
      <c r="A12" s="31">
        <v>4</v>
      </c>
      <c r="B12" s="32" t="s">
        <v>4</v>
      </c>
      <c r="C12" s="33">
        <f>Расчет!X15</f>
        <v>5713.9</v>
      </c>
      <c r="D12" s="33">
        <f>Расчет!Y15</f>
        <v>5713.9</v>
      </c>
      <c r="E12" s="33">
        <f>Расчет!Z15</f>
        <v>5713.9</v>
      </c>
    </row>
    <row r="13" spans="1:7" ht="27.75" customHeight="1" x14ac:dyDescent="0.2">
      <c r="A13" s="31">
        <v>5</v>
      </c>
      <c r="B13" s="32" t="s">
        <v>35</v>
      </c>
      <c r="C13" s="33">
        <f>Расчет!X16</f>
        <v>5016.7</v>
      </c>
      <c r="D13" s="33">
        <f>Расчет!Y16</f>
        <v>5016.7</v>
      </c>
      <c r="E13" s="33">
        <f>Расчет!Z16</f>
        <v>5016.7</v>
      </c>
    </row>
    <row r="14" spans="1:7" ht="27.75" customHeight="1" x14ac:dyDescent="0.2">
      <c r="A14" s="31">
        <v>6</v>
      </c>
      <c r="B14" s="32" t="s">
        <v>109</v>
      </c>
      <c r="C14" s="33">
        <f>Расчет!X17</f>
        <v>5514</v>
      </c>
      <c r="D14" s="33">
        <f>Расчет!Y17</f>
        <v>5514</v>
      </c>
      <c r="E14" s="33">
        <f>Расчет!Z17</f>
        <v>5514</v>
      </c>
    </row>
    <row r="15" spans="1:7" ht="27.75" customHeight="1" x14ac:dyDescent="0.2">
      <c r="A15" s="31">
        <v>7</v>
      </c>
      <c r="B15" s="32" t="s">
        <v>5</v>
      </c>
      <c r="C15" s="33">
        <f>Расчет!X18</f>
        <v>5348.9</v>
      </c>
      <c r="D15" s="33">
        <f>Расчет!Y18</f>
        <v>5348.9</v>
      </c>
      <c r="E15" s="33">
        <f>Расчет!Z18</f>
        <v>5348.9</v>
      </c>
    </row>
    <row r="16" spans="1:7" ht="27.75" customHeight="1" x14ac:dyDescent="0.2">
      <c r="A16" s="31">
        <v>8</v>
      </c>
      <c r="B16" s="32" t="s">
        <v>6</v>
      </c>
      <c r="C16" s="33">
        <f>Расчет!X19</f>
        <v>4684.3999999999996</v>
      </c>
      <c r="D16" s="33">
        <f>Расчет!Y19</f>
        <v>4684.3999999999996</v>
      </c>
      <c r="E16" s="33">
        <f>Расчет!Z19</f>
        <v>4684.3999999999996</v>
      </c>
    </row>
    <row r="17" spans="1:5" ht="27.75" customHeight="1" x14ac:dyDescent="0.2">
      <c r="A17" s="31">
        <v>9</v>
      </c>
      <c r="B17" s="32" t="s">
        <v>7</v>
      </c>
      <c r="C17" s="33">
        <f>Расчет!X20</f>
        <v>2774.4</v>
      </c>
      <c r="D17" s="33">
        <f>Расчет!Y20</f>
        <v>2774.4</v>
      </c>
      <c r="E17" s="33">
        <f>Расчет!Z20</f>
        <v>2774.4</v>
      </c>
    </row>
    <row r="18" spans="1:5" ht="27.75" customHeight="1" x14ac:dyDescent="0.2">
      <c r="A18" s="31">
        <v>10</v>
      </c>
      <c r="B18" s="32" t="s">
        <v>8</v>
      </c>
      <c r="C18" s="33">
        <f>Расчет!X21</f>
        <v>3987.3</v>
      </c>
      <c r="D18" s="33">
        <f>Расчет!Y21</f>
        <v>3987.3</v>
      </c>
      <c r="E18" s="33">
        <f>Расчет!Z21</f>
        <v>3987.3</v>
      </c>
    </row>
    <row r="19" spans="1:5" ht="27.75" customHeight="1" x14ac:dyDescent="0.2">
      <c r="A19" s="31">
        <v>11</v>
      </c>
      <c r="B19" s="32" t="s">
        <v>9</v>
      </c>
      <c r="C19" s="33">
        <f>Расчет!X22</f>
        <v>4558</v>
      </c>
      <c r="D19" s="33">
        <f>Расчет!Y22</f>
        <v>4558</v>
      </c>
      <c r="E19" s="33">
        <f>Расчет!Z22</f>
        <v>4558</v>
      </c>
    </row>
    <row r="20" spans="1:5" ht="27.75" customHeight="1" x14ac:dyDescent="0.2">
      <c r="A20" s="31">
        <v>12</v>
      </c>
      <c r="B20" s="32" t="s">
        <v>10</v>
      </c>
      <c r="C20" s="33">
        <f>Расчет!X23</f>
        <v>2756.1</v>
      </c>
      <c r="D20" s="33">
        <f>Расчет!Y23</f>
        <v>2756.1</v>
      </c>
      <c r="E20" s="33">
        <f>Расчет!Z23</f>
        <v>2756.1</v>
      </c>
    </row>
    <row r="21" spans="1:5" ht="27.75" customHeight="1" x14ac:dyDescent="0.2">
      <c r="A21" s="31">
        <v>13</v>
      </c>
      <c r="B21" s="32" t="s">
        <v>11</v>
      </c>
      <c r="C21" s="33">
        <f>Расчет!X24</f>
        <v>2003.9</v>
      </c>
      <c r="D21" s="33">
        <f>Расчет!Y24</f>
        <v>2003.9</v>
      </c>
      <c r="E21" s="33">
        <f>Расчет!Z24</f>
        <v>2003.9</v>
      </c>
    </row>
    <row r="22" spans="1:5" ht="27.75" customHeight="1" x14ac:dyDescent="0.2">
      <c r="A22" s="31">
        <v>14</v>
      </c>
      <c r="B22" s="32" t="s">
        <v>12</v>
      </c>
      <c r="C22" s="33">
        <f>Расчет!X25</f>
        <v>2739.7</v>
      </c>
      <c r="D22" s="33">
        <f>Расчет!Y25</f>
        <v>2739.7</v>
      </c>
      <c r="E22" s="33">
        <f>Расчет!Z25</f>
        <v>2739.7</v>
      </c>
    </row>
    <row r="23" spans="1:5" ht="27.75" customHeight="1" x14ac:dyDescent="0.2">
      <c r="A23" s="31">
        <v>15</v>
      </c>
      <c r="B23" s="32" t="s">
        <v>13</v>
      </c>
      <c r="C23" s="33">
        <f>Расчет!X26</f>
        <v>2537.8000000000002</v>
      </c>
      <c r="D23" s="33">
        <f>Расчет!Y26</f>
        <v>2537.8000000000002</v>
      </c>
      <c r="E23" s="33">
        <f>Расчет!Z26</f>
        <v>2537.8000000000002</v>
      </c>
    </row>
    <row r="24" spans="1:5" ht="27.75" customHeight="1" x14ac:dyDescent="0.2">
      <c r="A24" s="31">
        <v>16</v>
      </c>
      <c r="B24" s="32" t="s">
        <v>15</v>
      </c>
      <c r="C24" s="33">
        <f>Расчет!X27</f>
        <v>6046.1</v>
      </c>
      <c r="D24" s="33">
        <f>Расчет!Y27</f>
        <v>6046.1</v>
      </c>
      <c r="E24" s="33">
        <f>Расчет!Z27</f>
        <v>6046.1</v>
      </c>
    </row>
    <row r="25" spans="1:5" ht="27.75" customHeight="1" x14ac:dyDescent="0.2">
      <c r="A25" s="31">
        <v>17</v>
      </c>
      <c r="B25" s="32" t="s">
        <v>34</v>
      </c>
      <c r="C25" s="33">
        <f>Расчет!X28</f>
        <v>3235</v>
      </c>
      <c r="D25" s="33">
        <f>Расчет!Y28</f>
        <v>3235</v>
      </c>
      <c r="E25" s="33">
        <f>Расчет!Z28</f>
        <v>3235</v>
      </c>
    </row>
    <row r="26" spans="1:5" ht="27.75" customHeight="1" x14ac:dyDescent="0.2">
      <c r="A26" s="31">
        <v>18</v>
      </c>
      <c r="B26" s="32" t="s">
        <v>14</v>
      </c>
      <c r="C26" s="33">
        <f>Расчет!X29</f>
        <v>3163.7</v>
      </c>
      <c r="D26" s="33">
        <f>Расчет!Y29</f>
        <v>3163.7</v>
      </c>
      <c r="E26" s="33">
        <f>Расчет!Z29</f>
        <v>3163.7</v>
      </c>
    </row>
    <row r="27" spans="1:5" ht="25.15" customHeight="1" x14ac:dyDescent="0.2">
      <c r="A27" s="279" t="s">
        <v>62</v>
      </c>
      <c r="B27" s="280"/>
      <c r="C27" s="198">
        <f>SUM(C9:C26)</f>
        <v>69603.600000000006</v>
      </c>
      <c r="D27" s="198">
        <f>SUM(D9:D26)</f>
        <v>69603.600000000006</v>
      </c>
      <c r="E27" s="198">
        <f>SUM(E9:E26)</f>
        <v>69603.600000000006</v>
      </c>
    </row>
    <row r="28" spans="1:5" x14ac:dyDescent="0.2">
      <c r="A28" s="18"/>
    </row>
    <row r="29" spans="1:5" x14ac:dyDescent="0.2">
      <c r="A29" s="18"/>
    </row>
    <row r="30" spans="1:5" x14ac:dyDescent="0.2">
      <c r="A30" s="18"/>
    </row>
    <row r="31" spans="1:5" x14ac:dyDescent="0.2">
      <c r="A31" s="18"/>
    </row>
    <row r="32" spans="1:5" x14ac:dyDescent="0.2">
      <c r="A32" s="18"/>
    </row>
    <row r="33" spans="1:1" x14ac:dyDescent="0.2">
      <c r="A33" s="18"/>
    </row>
    <row r="34" spans="1:1" x14ac:dyDescent="0.2">
      <c r="A34" s="18"/>
    </row>
    <row r="35" spans="1:1" x14ac:dyDescent="0.2">
      <c r="A35" s="18"/>
    </row>
    <row r="36" spans="1:1" x14ac:dyDescent="0.2">
      <c r="A36" s="18"/>
    </row>
    <row r="37" spans="1:1" x14ac:dyDescent="0.2">
      <c r="A37" s="18"/>
    </row>
    <row r="38" spans="1:1" x14ac:dyDescent="0.2">
      <c r="A38" s="18"/>
    </row>
    <row r="39" spans="1:1" x14ac:dyDescent="0.2">
      <c r="A39" s="18"/>
    </row>
    <row r="40" spans="1:1" x14ac:dyDescent="0.2">
      <c r="A40" s="18"/>
    </row>
    <row r="41" spans="1:1" x14ac:dyDescent="0.2">
      <c r="A41" s="18"/>
    </row>
    <row r="42" spans="1:1" x14ac:dyDescent="0.2">
      <c r="A42" s="18"/>
    </row>
    <row r="43" spans="1:1" x14ac:dyDescent="0.2">
      <c r="A43" s="18"/>
    </row>
    <row r="44" spans="1:1" x14ac:dyDescent="0.2">
      <c r="A44" s="18"/>
    </row>
    <row r="45" spans="1:1" x14ac:dyDescent="0.2">
      <c r="A45" s="18"/>
    </row>
    <row r="46" spans="1:1" x14ac:dyDescent="0.2">
      <c r="A46" s="18"/>
    </row>
    <row r="47" spans="1:1" x14ac:dyDescent="0.2">
      <c r="A47" s="18"/>
    </row>
    <row r="48" spans="1:1" x14ac:dyDescent="0.2">
      <c r="A48" s="18"/>
    </row>
    <row r="49" spans="1:1" x14ac:dyDescent="0.2">
      <c r="A49" s="18"/>
    </row>
    <row r="50" spans="1:1" x14ac:dyDescent="0.2">
      <c r="A50" s="18"/>
    </row>
    <row r="51" spans="1:1" x14ac:dyDescent="0.2">
      <c r="A51" s="18"/>
    </row>
  </sheetData>
  <mergeCells count="9">
    <mergeCell ref="A1:E1"/>
    <mergeCell ref="A2:E2"/>
    <mergeCell ref="A3:E3"/>
    <mergeCell ref="A4:E4"/>
    <mergeCell ref="A27:B27"/>
    <mergeCell ref="B5:E5"/>
    <mergeCell ref="A7:A8"/>
    <mergeCell ref="B7:B8"/>
    <mergeCell ref="C7:E7"/>
  </mergeCells>
  <pageMargins left="0.98425196850393704" right="0.98425196850393704" top="0.98425196850393704" bottom="0.98425196850393704" header="0.51181102362204722" footer="0.51181102362204722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5"/>
  <sheetViews>
    <sheetView topLeftCell="A23" zoomScale="90" zoomScaleNormal="90" workbookViewId="0">
      <selection sqref="A1:G31"/>
    </sheetView>
  </sheetViews>
  <sheetFormatPr defaultColWidth="9.28515625" defaultRowHeight="12.75" x14ac:dyDescent="0.2"/>
  <cols>
    <col min="1" max="1" width="5.7109375" style="49" customWidth="1"/>
    <col min="2" max="2" width="40.5703125" style="49" customWidth="1"/>
    <col min="3" max="3" width="13.42578125" style="52" customWidth="1"/>
    <col min="4" max="4" width="12" style="52" customWidth="1"/>
    <col min="5" max="5" width="16.7109375" style="49" customWidth="1"/>
    <col min="6" max="6" width="10.85546875" style="49" customWidth="1"/>
    <col min="7" max="7" width="16.28515625" style="49" customWidth="1"/>
    <col min="8" max="9" width="9.28515625" style="120"/>
    <col min="10" max="16384" width="9.28515625" style="49"/>
  </cols>
  <sheetData>
    <row r="1" spans="1:9" ht="23.25" customHeight="1" x14ac:dyDescent="0.2">
      <c r="F1" s="293" t="s">
        <v>94</v>
      </c>
      <c r="G1" s="293"/>
    </row>
    <row r="3" spans="1:9" x14ac:dyDescent="0.2">
      <c r="D3" s="294" t="s">
        <v>78</v>
      </c>
      <c r="E3" s="294"/>
      <c r="F3" s="294"/>
    </row>
    <row r="4" spans="1:9" x14ac:dyDescent="0.2">
      <c r="D4" s="294" t="s">
        <v>54</v>
      </c>
      <c r="E4" s="294"/>
      <c r="F4" s="294"/>
    </row>
    <row r="5" spans="1:9" x14ac:dyDescent="0.2">
      <c r="D5" s="294" t="s">
        <v>55</v>
      </c>
      <c r="E5" s="294"/>
      <c r="F5" s="294"/>
    </row>
    <row r="6" spans="1:9" x14ac:dyDescent="0.2">
      <c r="D6" s="294" t="s">
        <v>77</v>
      </c>
      <c r="E6" s="294"/>
      <c r="F6" s="294"/>
    </row>
    <row r="7" spans="1:9" ht="15" x14ac:dyDescent="0.25">
      <c r="A7" s="47"/>
      <c r="B7" s="47"/>
      <c r="C7" s="51"/>
    </row>
    <row r="8" spans="1:9" ht="34.5" customHeight="1" x14ac:dyDescent="0.2">
      <c r="A8" s="296" t="s">
        <v>80</v>
      </c>
      <c r="B8" s="296"/>
      <c r="C8" s="296"/>
      <c r="D8" s="296"/>
      <c r="E8" s="296"/>
      <c r="F8" s="296"/>
    </row>
    <row r="9" spans="1:9" ht="13.5" thickBot="1" x14ac:dyDescent="0.25">
      <c r="A9" s="99" t="s">
        <v>79</v>
      </c>
      <c r="B9" s="99"/>
      <c r="C9" s="200"/>
    </row>
    <row r="10" spans="1:9" ht="75.75" customHeight="1" x14ac:dyDescent="0.2">
      <c r="A10" s="297" t="s">
        <v>27</v>
      </c>
      <c r="B10" s="300" t="s">
        <v>0</v>
      </c>
      <c r="C10" s="292" t="s">
        <v>57</v>
      </c>
      <c r="D10" s="292"/>
      <c r="E10" s="292" t="s">
        <v>67</v>
      </c>
      <c r="F10" s="295"/>
      <c r="G10" s="288" t="s">
        <v>70</v>
      </c>
    </row>
    <row r="11" spans="1:9" ht="29.25" customHeight="1" x14ac:dyDescent="0.2">
      <c r="A11" s="298"/>
      <c r="B11" s="301"/>
      <c r="C11" s="290" t="s">
        <v>65</v>
      </c>
      <c r="D11" s="290" t="s">
        <v>66</v>
      </c>
      <c r="E11" s="74" t="s">
        <v>65</v>
      </c>
      <c r="F11" s="75" t="s">
        <v>66</v>
      </c>
      <c r="G11" s="289"/>
    </row>
    <row r="12" spans="1:9" ht="22.5" customHeight="1" thickBot="1" x14ac:dyDescent="0.25">
      <c r="A12" s="299"/>
      <c r="B12" s="302"/>
      <c r="C12" s="291"/>
      <c r="D12" s="291"/>
      <c r="E12" s="76">
        <v>0.25</v>
      </c>
      <c r="F12" s="76">
        <v>0.03</v>
      </c>
      <c r="G12" s="77">
        <f>E12+F12</f>
        <v>0.28000000000000003</v>
      </c>
    </row>
    <row r="13" spans="1:9" ht="24" customHeight="1" x14ac:dyDescent="0.2">
      <c r="A13" s="70">
        <v>1</v>
      </c>
      <c r="B13" s="71" t="s">
        <v>1</v>
      </c>
      <c r="C13" s="201">
        <v>313</v>
      </c>
      <c r="D13" s="201">
        <v>406</v>
      </c>
      <c r="E13" s="72">
        <f>ROUND((C13*25%),0.1)</f>
        <v>78</v>
      </c>
      <c r="F13" s="72">
        <f>ROUNDUP((D13*3%),0.1)</f>
        <v>13</v>
      </c>
      <c r="G13" s="72">
        <f>E13+F13</f>
        <v>91</v>
      </c>
      <c r="H13" s="121"/>
      <c r="I13" s="121"/>
    </row>
    <row r="14" spans="1:9" ht="24" customHeight="1" x14ac:dyDescent="0.2">
      <c r="A14" s="59">
        <v>2</v>
      </c>
      <c r="B14" s="60" t="s">
        <v>2</v>
      </c>
      <c r="C14" s="201">
        <v>474</v>
      </c>
      <c r="D14" s="201">
        <v>542</v>
      </c>
      <c r="E14" s="66">
        <f>ROUND((C14*25%),0.1)</f>
        <v>119</v>
      </c>
      <c r="F14" s="66">
        <f t="shared" ref="F14:F30" si="0">ROUNDUP((D14*3%),0.1)</f>
        <v>17</v>
      </c>
      <c r="G14" s="67">
        <f t="shared" ref="G14:G30" si="1">E14+F14</f>
        <v>136</v>
      </c>
      <c r="H14" s="121"/>
      <c r="I14" s="121"/>
    </row>
    <row r="15" spans="1:9" ht="24" customHeight="1" x14ac:dyDescent="0.2">
      <c r="A15" s="57">
        <v>3</v>
      </c>
      <c r="B15" s="58" t="s">
        <v>3</v>
      </c>
      <c r="C15" s="201">
        <v>169</v>
      </c>
      <c r="D15" s="201">
        <v>617</v>
      </c>
      <c r="E15" s="68">
        <f>ROUND((C15*25%),0.1)</f>
        <v>42</v>
      </c>
      <c r="F15" s="72">
        <f t="shared" si="0"/>
        <v>19</v>
      </c>
      <c r="G15" s="72">
        <f t="shared" si="1"/>
        <v>61</v>
      </c>
      <c r="H15" s="121"/>
      <c r="I15" s="121"/>
    </row>
    <row r="16" spans="1:9" ht="24" customHeight="1" x14ac:dyDescent="0.2">
      <c r="A16" s="59">
        <v>4</v>
      </c>
      <c r="B16" s="60" t="s">
        <v>4</v>
      </c>
      <c r="C16" s="201">
        <v>806</v>
      </c>
      <c r="D16" s="201">
        <v>539</v>
      </c>
      <c r="E16" s="66">
        <f t="shared" ref="E16:E30" si="2">ROUND((C16*25%),0.1)</f>
        <v>202</v>
      </c>
      <c r="F16" s="66">
        <f t="shared" si="0"/>
        <v>17</v>
      </c>
      <c r="G16" s="67">
        <f t="shared" si="1"/>
        <v>219</v>
      </c>
      <c r="H16" s="121"/>
      <c r="I16" s="121"/>
    </row>
    <row r="17" spans="1:9" ht="24" customHeight="1" x14ac:dyDescent="0.2">
      <c r="A17" s="57">
        <v>5</v>
      </c>
      <c r="B17" s="58" t="s">
        <v>35</v>
      </c>
      <c r="C17" s="201">
        <v>660</v>
      </c>
      <c r="D17" s="201">
        <v>530</v>
      </c>
      <c r="E17" s="68">
        <f t="shared" si="2"/>
        <v>165</v>
      </c>
      <c r="F17" s="72">
        <f t="shared" si="0"/>
        <v>16</v>
      </c>
      <c r="G17" s="72">
        <f t="shared" si="1"/>
        <v>181</v>
      </c>
      <c r="H17" s="121"/>
      <c r="I17" s="121"/>
    </row>
    <row r="18" spans="1:9" ht="24" customHeight="1" x14ac:dyDescent="0.2">
      <c r="A18" s="59">
        <v>6</v>
      </c>
      <c r="B18" s="60" t="s">
        <v>109</v>
      </c>
      <c r="C18" s="201">
        <v>572</v>
      </c>
      <c r="D18" s="201">
        <v>1371</v>
      </c>
      <c r="E18" s="66">
        <f t="shared" si="2"/>
        <v>143</v>
      </c>
      <c r="F18" s="66">
        <f t="shared" si="0"/>
        <v>42</v>
      </c>
      <c r="G18" s="67">
        <f t="shared" si="1"/>
        <v>185</v>
      </c>
      <c r="H18" s="121"/>
      <c r="I18" s="121"/>
    </row>
    <row r="19" spans="1:9" ht="24" customHeight="1" x14ac:dyDescent="0.2">
      <c r="A19" s="57">
        <v>7</v>
      </c>
      <c r="B19" s="58" t="s">
        <v>5</v>
      </c>
      <c r="C19" s="201">
        <v>348</v>
      </c>
      <c r="D19" s="201">
        <v>2950</v>
      </c>
      <c r="E19" s="68">
        <f t="shared" si="2"/>
        <v>87</v>
      </c>
      <c r="F19" s="72">
        <f t="shared" si="0"/>
        <v>89</v>
      </c>
      <c r="G19" s="72">
        <f t="shared" si="1"/>
        <v>176</v>
      </c>
      <c r="H19" s="121"/>
      <c r="I19" s="121"/>
    </row>
    <row r="20" spans="1:9" ht="24" customHeight="1" x14ac:dyDescent="0.2">
      <c r="A20" s="59">
        <v>8</v>
      </c>
      <c r="B20" s="60" t="s">
        <v>6</v>
      </c>
      <c r="C20" s="201">
        <v>712</v>
      </c>
      <c r="D20" s="201">
        <v>243</v>
      </c>
      <c r="E20" s="66">
        <f t="shared" si="2"/>
        <v>178</v>
      </c>
      <c r="F20" s="66">
        <f t="shared" si="0"/>
        <v>8</v>
      </c>
      <c r="G20" s="67">
        <f t="shared" si="1"/>
        <v>186</v>
      </c>
      <c r="H20" s="121"/>
      <c r="I20" s="121"/>
    </row>
    <row r="21" spans="1:9" ht="24" customHeight="1" x14ac:dyDescent="0.2">
      <c r="A21" s="57">
        <v>9</v>
      </c>
      <c r="B21" s="58" t="s">
        <v>7</v>
      </c>
      <c r="C21" s="201">
        <v>390</v>
      </c>
      <c r="D21" s="201">
        <v>208</v>
      </c>
      <c r="E21" s="68">
        <f t="shared" si="2"/>
        <v>98</v>
      </c>
      <c r="F21" s="72">
        <f t="shared" si="0"/>
        <v>7</v>
      </c>
      <c r="G21" s="72">
        <f t="shared" si="1"/>
        <v>105</v>
      </c>
      <c r="H21" s="121"/>
      <c r="I21" s="121"/>
    </row>
    <row r="22" spans="1:9" ht="24" customHeight="1" x14ac:dyDescent="0.2">
      <c r="A22" s="59">
        <v>10</v>
      </c>
      <c r="B22" s="60" t="s">
        <v>8</v>
      </c>
      <c r="C22" s="201">
        <v>567</v>
      </c>
      <c r="D22" s="201">
        <v>186</v>
      </c>
      <c r="E22" s="66">
        <f t="shared" si="2"/>
        <v>142</v>
      </c>
      <c r="F22" s="66">
        <f t="shared" si="0"/>
        <v>6</v>
      </c>
      <c r="G22" s="67">
        <f t="shared" si="1"/>
        <v>148</v>
      </c>
      <c r="H22" s="121"/>
      <c r="I22" s="121"/>
    </row>
    <row r="23" spans="1:9" ht="24" customHeight="1" x14ac:dyDescent="0.2">
      <c r="A23" s="57">
        <v>11</v>
      </c>
      <c r="B23" s="58" t="s">
        <v>9</v>
      </c>
      <c r="C23" s="201">
        <v>560</v>
      </c>
      <c r="D23" s="201">
        <v>520</v>
      </c>
      <c r="E23" s="68">
        <f t="shared" si="2"/>
        <v>140</v>
      </c>
      <c r="F23" s="72">
        <f t="shared" si="0"/>
        <v>16</v>
      </c>
      <c r="G23" s="72">
        <f t="shared" si="1"/>
        <v>156</v>
      </c>
      <c r="H23" s="121"/>
      <c r="I23" s="121"/>
    </row>
    <row r="24" spans="1:9" ht="24" customHeight="1" x14ac:dyDescent="0.2">
      <c r="A24" s="59">
        <v>12</v>
      </c>
      <c r="B24" s="60" t="s">
        <v>10</v>
      </c>
      <c r="C24" s="201">
        <v>390</v>
      </c>
      <c r="D24" s="201">
        <v>195</v>
      </c>
      <c r="E24" s="66">
        <f t="shared" si="2"/>
        <v>98</v>
      </c>
      <c r="F24" s="66">
        <f t="shared" si="0"/>
        <v>6</v>
      </c>
      <c r="G24" s="67">
        <f t="shared" si="1"/>
        <v>104</v>
      </c>
      <c r="H24" s="121"/>
      <c r="I24" s="121"/>
    </row>
    <row r="25" spans="1:9" ht="24" customHeight="1" x14ac:dyDescent="0.2">
      <c r="A25" s="57">
        <v>13</v>
      </c>
      <c r="B25" s="58" t="s">
        <v>11</v>
      </c>
      <c r="C25" s="201">
        <v>212</v>
      </c>
      <c r="D25" s="201">
        <v>320</v>
      </c>
      <c r="E25" s="68">
        <f t="shared" si="2"/>
        <v>53</v>
      </c>
      <c r="F25" s="72">
        <f t="shared" si="0"/>
        <v>10</v>
      </c>
      <c r="G25" s="67">
        <f t="shared" si="1"/>
        <v>63</v>
      </c>
      <c r="H25" s="121"/>
      <c r="I25" s="121"/>
    </row>
    <row r="26" spans="1:9" ht="24" customHeight="1" x14ac:dyDescent="0.2">
      <c r="A26" s="59">
        <v>14</v>
      </c>
      <c r="B26" s="60" t="s">
        <v>12</v>
      </c>
      <c r="C26" s="201">
        <v>236</v>
      </c>
      <c r="D26" s="201">
        <v>685</v>
      </c>
      <c r="E26" s="66">
        <f t="shared" si="2"/>
        <v>59</v>
      </c>
      <c r="F26" s="66">
        <f t="shared" si="0"/>
        <v>21</v>
      </c>
      <c r="G26" s="67">
        <f t="shared" si="1"/>
        <v>80</v>
      </c>
      <c r="H26" s="121"/>
      <c r="I26" s="121"/>
    </row>
    <row r="27" spans="1:9" ht="24" customHeight="1" x14ac:dyDescent="0.2">
      <c r="A27" s="57">
        <v>15</v>
      </c>
      <c r="B27" s="58" t="s">
        <v>13</v>
      </c>
      <c r="C27" s="201">
        <v>226</v>
      </c>
      <c r="D27" s="201">
        <v>390</v>
      </c>
      <c r="E27" s="68">
        <f t="shared" si="2"/>
        <v>57</v>
      </c>
      <c r="F27" s="72">
        <f t="shared" si="0"/>
        <v>12</v>
      </c>
      <c r="G27" s="72">
        <f t="shared" si="1"/>
        <v>69</v>
      </c>
      <c r="H27" s="121"/>
      <c r="I27" s="121"/>
    </row>
    <row r="28" spans="1:9" ht="24" customHeight="1" x14ac:dyDescent="0.2">
      <c r="A28" s="59">
        <v>16</v>
      </c>
      <c r="B28" s="60" t="s">
        <v>15</v>
      </c>
      <c r="C28" s="201">
        <v>688</v>
      </c>
      <c r="D28" s="201">
        <v>1367</v>
      </c>
      <c r="E28" s="66">
        <f t="shared" si="2"/>
        <v>172</v>
      </c>
      <c r="F28" s="66">
        <f t="shared" si="0"/>
        <v>42</v>
      </c>
      <c r="G28" s="67">
        <f t="shared" si="1"/>
        <v>214</v>
      </c>
      <c r="H28" s="121"/>
      <c r="I28" s="121"/>
    </row>
    <row r="29" spans="1:9" ht="24" customHeight="1" x14ac:dyDescent="0.2">
      <c r="A29" s="57">
        <v>17</v>
      </c>
      <c r="B29" s="58" t="s">
        <v>34</v>
      </c>
      <c r="C29" s="201">
        <v>370</v>
      </c>
      <c r="D29" s="201">
        <v>450</v>
      </c>
      <c r="E29" s="80">
        <f t="shared" si="2"/>
        <v>93</v>
      </c>
      <c r="F29" s="80">
        <f t="shared" si="0"/>
        <v>14</v>
      </c>
      <c r="G29" s="72">
        <f t="shared" si="1"/>
        <v>107</v>
      </c>
      <c r="H29" s="121"/>
      <c r="I29" s="121"/>
    </row>
    <row r="30" spans="1:9" ht="24" customHeight="1" x14ac:dyDescent="0.2">
      <c r="A30" s="59">
        <v>18</v>
      </c>
      <c r="B30" s="60" t="s">
        <v>14</v>
      </c>
      <c r="C30" s="201">
        <v>200</v>
      </c>
      <c r="D30" s="201">
        <v>1000</v>
      </c>
      <c r="E30" s="66">
        <f t="shared" si="2"/>
        <v>50</v>
      </c>
      <c r="F30" s="66">
        <f t="shared" si="0"/>
        <v>30</v>
      </c>
      <c r="G30" s="67">
        <f t="shared" si="1"/>
        <v>80</v>
      </c>
      <c r="H30" s="121"/>
      <c r="I30" s="121"/>
    </row>
    <row r="31" spans="1:9" ht="24" customHeight="1" x14ac:dyDescent="0.2">
      <c r="A31" s="58"/>
      <c r="B31" s="100" t="s">
        <v>28</v>
      </c>
      <c r="C31" s="73">
        <f>SUM(C13:C30)</f>
        <v>7893</v>
      </c>
      <c r="D31" s="80">
        <f>SUM(D13:D30)</f>
        <v>12519</v>
      </c>
      <c r="E31" s="69">
        <f>SUM(E13:E30)</f>
        <v>1976</v>
      </c>
      <c r="F31" s="69">
        <f>SUM(F13:F30)</f>
        <v>385</v>
      </c>
      <c r="G31" s="199">
        <f>SUM(G13:G30)</f>
        <v>2361</v>
      </c>
    </row>
    <row r="32" spans="1:9" ht="15" x14ac:dyDescent="0.25">
      <c r="A32" s="25"/>
      <c r="B32"/>
      <c r="C32" s="51"/>
    </row>
    <row r="33" spans="1:1" ht="12.75" customHeight="1" x14ac:dyDescent="0.2"/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40" spans="1:1" x14ac:dyDescent="0.2">
      <c r="A40" s="50"/>
    </row>
    <row r="41" spans="1:1" x14ac:dyDescent="0.2">
      <c r="A41" s="50"/>
    </row>
    <row r="42" spans="1:1" x14ac:dyDescent="0.2">
      <c r="A42" s="50"/>
    </row>
    <row r="43" spans="1:1" x14ac:dyDescent="0.2">
      <c r="A43" s="50"/>
    </row>
    <row r="44" spans="1:1" x14ac:dyDescent="0.2">
      <c r="A44" s="50"/>
    </row>
    <row r="45" spans="1:1" x14ac:dyDescent="0.2">
      <c r="A45" s="50"/>
    </row>
    <row r="46" spans="1:1" x14ac:dyDescent="0.2">
      <c r="A46" s="50"/>
    </row>
    <row r="47" spans="1:1" x14ac:dyDescent="0.2">
      <c r="A47" s="50"/>
    </row>
    <row r="48" spans="1:1" x14ac:dyDescent="0.2">
      <c r="A48" s="50"/>
    </row>
    <row r="49" spans="1:1" x14ac:dyDescent="0.2">
      <c r="A49" s="50"/>
    </row>
    <row r="50" spans="1:1" x14ac:dyDescent="0.2">
      <c r="A50" s="50"/>
    </row>
    <row r="51" spans="1:1" x14ac:dyDescent="0.2">
      <c r="A51" s="50"/>
    </row>
    <row r="52" spans="1:1" x14ac:dyDescent="0.2">
      <c r="A52" s="50"/>
    </row>
    <row r="53" spans="1:1" x14ac:dyDescent="0.2">
      <c r="A53" s="50"/>
    </row>
    <row r="54" spans="1:1" x14ac:dyDescent="0.2">
      <c r="A54" s="50"/>
    </row>
    <row r="55" spans="1:1" x14ac:dyDescent="0.2">
      <c r="A55" s="50"/>
    </row>
  </sheetData>
  <mergeCells count="13">
    <mergeCell ref="G10:G11"/>
    <mergeCell ref="C11:C12"/>
    <mergeCell ref="D11:D12"/>
    <mergeCell ref="C10:D10"/>
    <mergeCell ref="F1:G1"/>
    <mergeCell ref="D3:F3"/>
    <mergeCell ref="D4:F4"/>
    <mergeCell ref="D5:F5"/>
    <mergeCell ref="D6:F6"/>
    <mergeCell ref="E10:F10"/>
    <mergeCell ref="A8:F8"/>
    <mergeCell ref="A10:A12"/>
    <mergeCell ref="B10:B1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A13" sqref="A13"/>
    </sheetView>
  </sheetViews>
  <sheetFormatPr defaultRowHeight="15" x14ac:dyDescent="0.25"/>
  <cols>
    <col min="1" max="1" width="36.7109375" customWidth="1"/>
    <col min="2" max="2" width="14.140625" customWidth="1"/>
    <col min="3" max="3" width="14.28515625" customWidth="1"/>
    <col min="4" max="4" width="12.42578125" customWidth="1"/>
    <col min="5" max="5" width="17.7109375" customWidth="1"/>
    <col min="6" max="6" width="14.7109375" customWidth="1"/>
    <col min="7" max="7" width="14" customWidth="1"/>
    <col min="8" max="8" width="12.5703125" customWidth="1"/>
    <col min="10" max="10" width="12.85546875" customWidth="1"/>
  </cols>
  <sheetData>
    <row r="1" spans="1:5" x14ac:dyDescent="0.25">
      <c r="D1" s="303" t="s">
        <v>95</v>
      </c>
      <c r="E1" s="303"/>
    </row>
    <row r="2" spans="1:5" x14ac:dyDescent="0.25">
      <c r="A2" s="304" t="s">
        <v>74</v>
      </c>
      <c r="B2" s="304"/>
      <c r="C2" s="304"/>
      <c r="D2" s="304"/>
      <c r="E2" s="304"/>
    </row>
    <row r="3" spans="1:5" ht="59.25" customHeight="1" x14ac:dyDescent="0.25">
      <c r="A3" s="304" t="s">
        <v>75</v>
      </c>
      <c r="B3" s="304"/>
      <c r="C3" s="304"/>
      <c r="D3" s="304"/>
      <c r="E3" s="304"/>
    </row>
    <row r="5" spans="1:5" ht="15" customHeight="1" x14ac:dyDescent="0.25">
      <c r="A5" s="308" t="s">
        <v>73</v>
      </c>
      <c r="B5" s="305" t="s">
        <v>63</v>
      </c>
      <c r="C5" s="122" t="s">
        <v>106</v>
      </c>
      <c r="D5" s="305" t="s">
        <v>64</v>
      </c>
      <c r="E5" s="305" t="s">
        <v>76</v>
      </c>
    </row>
    <row r="6" spans="1:5" ht="24" customHeight="1" x14ac:dyDescent="0.25">
      <c r="A6" s="308"/>
      <c r="B6" s="306"/>
      <c r="C6" s="123" t="str">
        <f>Расчет!C10</f>
        <v>2026 год</v>
      </c>
      <c r="D6" s="306"/>
      <c r="E6" s="306"/>
    </row>
    <row r="7" spans="1:5" ht="15.75" thickBot="1" x14ac:dyDescent="0.3">
      <c r="A7" s="308"/>
      <c r="B7" s="307"/>
      <c r="C7" s="85">
        <f>Расчет!L11</f>
        <v>1927052.53</v>
      </c>
      <c r="D7" s="307"/>
      <c r="E7" s="307"/>
    </row>
    <row r="8" spans="1:5" ht="20.25" customHeight="1" x14ac:dyDescent="0.25">
      <c r="A8" s="79" t="s">
        <v>1</v>
      </c>
      <c r="B8" s="19">
        <f>Расчет!I12</f>
        <v>0.6</v>
      </c>
      <c r="C8" s="91">
        <f>C7*B8</f>
        <v>1156231.52</v>
      </c>
      <c r="D8" s="91">
        <f>(C8*10%)</f>
        <v>115623.15</v>
      </c>
      <c r="E8" s="91">
        <f t="shared" ref="E8:E14" si="0">ROUNDUP((C8+D8)/1000,1)</f>
        <v>1271.9000000000001</v>
      </c>
    </row>
    <row r="9" spans="1:5" ht="20.25" customHeight="1" x14ac:dyDescent="0.25">
      <c r="A9" s="79" t="s">
        <v>2</v>
      </c>
      <c r="B9" s="19">
        <f>Расчет!I13</f>
        <v>0.8</v>
      </c>
      <c r="C9" s="91">
        <f>C7*B9</f>
        <v>1541642.02</v>
      </c>
      <c r="D9" s="91">
        <f t="shared" ref="D9:D25" si="1">(C9*10%)</f>
        <v>154164.20000000001</v>
      </c>
      <c r="E9" s="91">
        <f t="shared" si="0"/>
        <v>1695.9</v>
      </c>
    </row>
    <row r="10" spans="1:5" ht="20.25" customHeight="1" x14ac:dyDescent="0.25">
      <c r="A10" s="79" t="s">
        <v>3</v>
      </c>
      <c r="B10" s="19">
        <f>Расчет!I14</f>
        <v>0.6</v>
      </c>
      <c r="C10" s="91">
        <f>C7*B10</f>
        <v>1156231.52</v>
      </c>
      <c r="D10" s="91">
        <f t="shared" si="1"/>
        <v>115623.15</v>
      </c>
      <c r="E10" s="91">
        <f t="shared" si="0"/>
        <v>1271.9000000000001</v>
      </c>
    </row>
    <row r="11" spans="1:5" ht="20.25" customHeight="1" x14ac:dyDescent="0.25">
      <c r="A11" s="79" t="s">
        <v>4</v>
      </c>
      <c r="B11" s="19">
        <f>Расчет!I15</f>
        <v>0.8</v>
      </c>
      <c r="C11" s="91">
        <f>C7*B11</f>
        <v>1541642.02</v>
      </c>
      <c r="D11" s="91">
        <f t="shared" si="1"/>
        <v>154164.20000000001</v>
      </c>
      <c r="E11" s="91">
        <f t="shared" si="0"/>
        <v>1695.9</v>
      </c>
    </row>
    <row r="12" spans="1:5" ht="20.25" customHeight="1" x14ac:dyDescent="0.25">
      <c r="A12" s="79" t="s">
        <v>17</v>
      </c>
      <c r="B12" s="19">
        <f>Расчет!I16</f>
        <v>0.8</v>
      </c>
      <c r="C12" s="91">
        <f>C7*B12</f>
        <v>1541642.02</v>
      </c>
      <c r="D12" s="91">
        <f t="shared" si="1"/>
        <v>154164.20000000001</v>
      </c>
      <c r="E12" s="91">
        <f t="shared" si="0"/>
        <v>1695.9</v>
      </c>
    </row>
    <row r="13" spans="1:5" ht="20.25" customHeight="1" x14ac:dyDescent="0.25">
      <c r="A13" s="79" t="s">
        <v>109</v>
      </c>
      <c r="B13" s="19">
        <f>Расчет!I17</f>
        <v>1</v>
      </c>
      <c r="C13" s="91">
        <f>C7*B13</f>
        <v>1927052.53</v>
      </c>
      <c r="D13" s="91">
        <f t="shared" si="1"/>
        <v>192705.25</v>
      </c>
      <c r="E13" s="91">
        <f t="shared" si="0"/>
        <v>2119.8000000000002</v>
      </c>
    </row>
    <row r="14" spans="1:5" ht="20.25" customHeight="1" x14ac:dyDescent="0.25">
      <c r="A14" s="79" t="s">
        <v>5</v>
      </c>
      <c r="B14" s="19">
        <f>Расчет!I18</f>
        <v>1</v>
      </c>
      <c r="C14" s="91">
        <f>C7*B14</f>
        <v>1927052.53</v>
      </c>
      <c r="D14" s="91">
        <f t="shared" si="1"/>
        <v>192705.25</v>
      </c>
      <c r="E14" s="91">
        <f t="shared" si="0"/>
        <v>2119.8000000000002</v>
      </c>
    </row>
    <row r="15" spans="1:5" ht="20.25" customHeight="1" x14ac:dyDescent="0.25">
      <c r="A15" s="79" t="s">
        <v>6</v>
      </c>
      <c r="B15" s="19">
        <f>Расчет!I19</f>
        <v>0.6</v>
      </c>
      <c r="C15" s="91">
        <f>B15*C7</f>
        <v>1156231.52</v>
      </c>
      <c r="D15" s="91">
        <f t="shared" si="1"/>
        <v>115623.15</v>
      </c>
      <c r="E15" s="91">
        <f t="shared" ref="E15:E22" si="2">ROUNDUP((C15+D15)/1000,1)</f>
        <v>1271.9000000000001</v>
      </c>
    </row>
    <row r="16" spans="1:5" ht="20.25" customHeight="1" x14ac:dyDescent="0.25">
      <c r="A16" s="79" t="s">
        <v>7</v>
      </c>
      <c r="B16" s="19">
        <f>Расчет!I20</f>
        <v>0.4</v>
      </c>
      <c r="C16" s="91">
        <f>B16*C7</f>
        <v>770821.01</v>
      </c>
      <c r="D16" s="91">
        <f t="shared" si="1"/>
        <v>77082.100000000006</v>
      </c>
      <c r="E16" s="91">
        <f t="shared" si="2"/>
        <v>848</v>
      </c>
    </row>
    <row r="17" spans="1:8" ht="20.25" customHeight="1" x14ac:dyDescent="0.25">
      <c r="A17" s="79" t="s">
        <v>8</v>
      </c>
      <c r="B17" s="19">
        <f>Расчет!I21</f>
        <v>0.6</v>
      </c>
      <c r="C17" s="91">
        <f>C7*B17</f>
        <v>1156231.52</v>
      </c>
      <c r="D17" s="91">
        <f t="shared" si="1"/>
        <v>115623.15</v>
      </c>
      <c r="E17" s="91">
        <f t="shared" si="2"/>
        <v>1271.9000000000001</v>
      </c>
    </row>
    <row r="18" spans="1:8" ht="20.25" customHeight="1" x14ac:dyDescent="0.25">
      <c r="A18" s="79" t="s">
        <v>9</v>
      </c>
      <c r="B18" s="19">
        <f>Расчет!I22</f>
        <v>0.8</v>
      </c>
      <c r="C18" s="91">
        <f>C7*B18</f>
        <v>1541642.02</v>
      </c>
      <c r="D18" s="91">
        <f t="shared" si="1"/>
        <v>154164.20000000001</v>
      </c>
      <c r="E18" s="91">
        <f t="shared" si="2"/>
        <v>1695.9</v>
      </c>
    </row>
    <row r="19" spans="1:8" ht="20.25" customHeight="1" x14ac:dyDescent="0.25">
      <c r="A19" s="79" t="s">
        <v>10</v>
      </c>
      <c r="B19" s="19">
        <f>Расчет!I23</f>
        <v>0.4</v>
      </c>
      <c r="C19" s="91">
        <f>C7*B19</f>
        <v>770821.01</v>
      </c>
      <c r="D19" s="91">
        <f t="shared" si="1"/>
        <v>77082.100000000006</v>
      </c>
      <c r="E19" s="91">
        <f t="shared" si="2"/>
        <v>848</v>
      </c>
    </row>
    <row r="20" spans="1:8" ht="20.25" customHeight="1" x14ac:dyDescent="0.25">
      <c r="A20" s="79" t="s">
        <v>11</v>
      </c>
      <c r="B20" s="19">
        <f>Расчет!I24</f>
        <v>0.4</v>
      </c>
      <c r="C20" s="91">
        <f>C7*B20</f>
        <v>770821.01</v>
      </c>
      <c r="D20" s="91">
        <f t="shared" si="1"/>
        <v>77082.100000000006</v>
      </c>
      <c r="E20" s="91">
        <f t="shared" si="2"/>
        <v>848</v>
      </c>
    </row>
    <row r="21" spans="1:8" ht="20.25" customHeight="1" x14ac:dyDescent="0.25">
      <c r="A21" s="79" t="s">
        <v>12</v>
      </c>
      <c r="B21" s="19">
        <f>Расчет!I25</f>
        <v>0.6</v>
      </c>
      <c r="C21" s="91">
        <f>C7*B21</f>
        <v>1156231.52</v>
      </c>
      <c r="D21" s="91">
        <f t="shared" si="1"/>
        <v>115623.15</v>
      </c>
      <c r="E21" s="91">
        <f t="shared" si="2"/>
        <v>1271.9000000000001</v>
      </c>
    </row>
    <row r="22" spans="1:8" ht="20.25" customHeight="1" x14ac:dyDescent="0.25">
      <c r="A22" s="79" t="s">
        <v>13</v>
      </c>
      <c r="B22" s="19">
        <f>Расчет!I26</f>
        <v>0.6</v>
      </c>
      <c r="C22" s="91">
        <f>C7*B22</f>
        <v>1156231.52</v>
      </c>
      <c r="D22" s="91">
        <f t="shared" si="1"/>
        <v>115623.15</v>
      </c>
      <c r="E22" s="91">
        <f t="shared" si="2"/>
        <v>1271.9000000000001</v>
      </c>
    </row>
    <row r="23" spans="1:8" ht="20.25" customHeight="1" x14ac:dyDescent="0.25">
      <c r="A23" s="79" t="s">
        <v>15</v>
      </c>
      <c r="B23" s="19">
        <f>Расчет!I27</f>
        <v>1</v>
      </c>
      <c r="C23" s="91">
        <f>C7*B23</f>
        <v>1927052.53</v>
      </c>
      <c r="D23" s="91">
        <f t="shared" si="1"/>
        <v>192705.25</v>
      </c>
      <c r="E23" s="91">
        <f>ROUNDUP((C23+D23)/1000,1)</f>
        <v>2119.8000000000002</v>
      </c>
    </row>
    <row r="24" spans="1:8" ht="20.25" customHeight="1" x14ac:dyDescent="0.25">
      <c r="A24" s="79" t="s">
        <v>18</v>
      </c>
      <c r="B24" s="19">
        <f>Расчет!I28</f>
        <v>0.6</v>
      </c>
      <c r="C24" s="91">
        <f>C7*B24</f>
        <v>1156231.52</v>
      </c>
      <c r="D24" s="91">
        <f t="shared" si="1"/>
        <v>115623.15</v>
      </c>
      <c r="E24" s="91">
        <f>ROUNDUP((C24+D24)/1000,1)</f>
        <v>1271.9000000000001</v>
      </c>
    </row>
    <row r="25" spans="1:8" ht="20.25" customHeight="1" thickBot="1" x14ac:dyDescent="0.3">
      <c r="A25" s="87" t="s">
        <v>14</v>
      </c>
      <c r="B25" s="88">
        <f>Расчет!I29</f>
        <v>0.8</v>
      </c>
      <c r="C25" s="92">
        <f>C7*B25</f>
        <v>1541642.02</v>
      </c>
      <c r="D25" s="92">
        <f t="shared" si="1"/>
        <v>154164.20000000001</v>
      </c>
      <c r="E25" s="92">
        <f>ROUNDUP((C25+D25)/1000,1)</f>
        <v>1695.9</v>
      </c>
    </row>
    <row r="26" spans="1:8" ht="20.25" customHeight="1" thickBot="1" x14ac:dyDescent="0.3">
      <c r="A26" s="89" t="s">
        <v>72</v>
      </c>
      <c r="B26" s="90">
        <f>SUM(B8:B25)</f>
        <v>12.4</v>
      </c>
      <c r="C26" s="112">
        <f>SUM(C8:C25)</f>
        <v>23895451.359999999</v>
      </c>
      <c r="D26" s="93">
        <f>SUM(D7:D25)</f>
        <v>2389545.1</v>
      </c>
      <c r="E26" s="202">
        <f>SUM(E8:E25)</f>
        <v>26286.2</v>
      </c>
    </row>
    <row r="28" spans="1:8" ht="18.75" x14ac:dyDescent="0.25">
      <c r="A28" s="86" t="s">
        <v>107</v>
      </c>
      <c r="B28" s="61"/>
      <c r="C28" s="62"/>
      <c r="D28" s="62"/>
      <c r="E28" s="62"/>
      <c r="F28" s="62"/>
      <c r="G28" s="62"/>
      <c r="H28" s="62"/>
    </row>
    <row r="31" spans="1:8" x14ac:dyDescent="0.25">
      <c r="F31" s="63"/>
      <c r="G31" s="64"/>
    </row>
  </sheetData>
  <mergeCells count="7">
    <mergeCell ref="D1:E1"/>
    <mergeCell ref="A3:E3"/>
    <mergeCell ref="A2:E2"/>
    <mergeCell ref="D5:D7"/>
    <mergeCell ref="E5:E7"/>
    <mergeCell ref="A5:A7"/>
    <mergeCell ref="B5:B7"/>
  </mergeCells>
  <pageMargins left="0.7" right="0.7" top="0.75" bottom="0.75" header="0.3" footer="0.3"/>
  <pageSetup paperSize="9" scale="93" orientation="portrait" r:id="rId1"/>
  <ignoredErrors>
    <ignoredError sqref="E12 D26 E15 E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3"/>
  <sheetViews>
    <sheetView workbookViewId="0">
      <selection activeCell="C19" sqref="C19"/>
    </sheetView>
  </sheetViews>
  <sheetFormatPr defaultRowHeight="15" x14ac:dyDescent="0.25"/>
  <cols>
    <col min="1" max="1" width="3.5703125" customWidth="1"/>
    <col min="2" max="2" width="4.140625" customWidth="1"/>
    <col min="3" max="3" width="44.5703125" customWidth="1"/>
    <col min="4" max="4" width="13.140625" customWidth="1"/>
    <col min="5" max="5" width="14" customWidth="1"/>
    <col min="6" max="6" width="13" customWidth="1"/>
    <col min="7" max="7" width="13.85546875" customWidth="1"/>
    <col min="8" max="8" width="13.7109375" customWidth="1"/>
    <col min="9" max="10" width="13.5703125" customWidth="1"/>
    <col min="11" max="11" width="16.5703125" customWidth="1"/>
    <col min="12" max="12" width="13.85546875" customWidth="1"/>
  </cols>
  <sheetData>
    <row r="1" spans="2:12" ht="15.75" x14ac:dyDescent="0.25">
      <c r="H1" s="101" t="s">
        <v>81</v>
      </c>
    </row>
    <row r="2" spans="2:12" ht="15.75" x14ac:dyDescent="0.25">
      <c r="H2" s="101" t="s">
        <v>82</v>
      </c>
    </row>
    <row r="3" spans="2:12" ht="18.75" x14ac:dyDescent="0.25">
      <c r="B3" s="102"/>
    </row>
    <row r="4" spans="2:12" ht="16.5" customHeight="1" x14ac:dyDescent="0.25">
      <c r="B4" s="320" t="s">
        <v>83</v>
      </c>
      <c r="C4" s="320"/>
      <c r="D4" s="320"/>
      <c r="E4" s="320"/>
      <c r="F4" s="320"/>
      <c r="G4" s="320"/>
      <c r="H4" s="320"/>
      <c r="I4" s="320"/>
      <c r="J4" s="320"/>
      <c r="K4" s="115"/>
    </row>
    <row r="5" spans="2:12" ht="16.5" customHeight="1" x14ac:dyDescent="0.25">
      <c r="B5" s="320" t="s">
        <v>84</v>
      </c>
      <c r="C5" s="320"/>
      <c r="D5" s="320"/>
      <c r="E5" s="320"/>
      <c r="F5" s="320"/>
      <c r="G5" s="320"/>
      <c r="H5" s="320"/>
      <c r="I5" s="320"/>
      <c r="J5" s="320"/>
      <c r="K5" s="320"/>
    </row>
    <row r="6" spans="2:12" ht="16.5" customHeight="1" x14ac:dyDescent="0.25">
      <c r="B6" s="320" t="s">
        <v>85</v>
      </c>
      <c r="C6" s="320"/>
      <c r="D6" s="320"/>
      <c r="E6" s="320"/>
      <c r="F6" s="320"/>
      <c r="G6" s="320"/>
      <c r="H6" s="320"/>
      <c r="I6" s="320"/>
      <c r="J6" s="320"/>
      <c r="K6" s="320"/>
    </row>
    <row r="7" spans="2:12" ht="16.5" customHeight="1" x14ac:dyDescent="0.25">
      <c r="B7" s="320" t="s">
        <v>86</v>
      </c>
      <c r="C7" s="320"/>
      <c r="D7" s="320"/>
      <c r="E7" s="320"/>
      <c r="F7" s="320"/>
      <c r="G7" s="320"/>
      <c r="H7" s="320"/>
      <c r="I7" s="320"/>
      <c r="J7" s="320"/>
      <c r="K7" s="320"/>
    </row>
    <row r="8" spans="2:12" ht="15.75" x14ac:dyDescent="0.25">
      <c r="B8" s="320" t="s">
        <v>108</v>
      </c>
      <c r="C8" s="320"/>
      <c r="D8" s="320"/>
      <c r="E8" s="320"/>
      <c r="F8" s="320"/>
      <c r="G8" s="320"/>
      <c r="H8" s="320"/>
      <c r="I8" s="320"/>
      <c r="J8" s="115"/>
      <c r="K8" s="115"/>
    </row>
    <row r="9" spans="2:12" ht="15.75" x14ac:dyDescent="0.25">
      <c r="B9" s="103"/>
    </row>
    <row r="10" spans="2:12" ht="15.75" thickBot="1" x14ac:dyDescent="0.3">
      <c r="K10" s="104"/>
    </row>
    <row r="11" spans="2:12" ht="26.25" customHeight="1" thickBot="1" x14ac:dyDescent="0.3">
      <c r="B11" s="311" t="s">
        <v>87</v>
      </c>
      <c r="C11" s="311" t="s">
        <v>0</v>
      </c>
      <c r="D11" s="324" t="str">
        <f>Расчет!C10</f>
        <v>2026 год</v>
      </c>
      <c r="E11" s="325"/>
      <c r="F11" s="326"/>
      <c r="G11" s="327" t="str">
        <f>Расчет!D10</f>
        <v>2027 год</v>
      </c>
      <c r="H11" s="328"/>
      <c r="I11" s="329"/>
      <c r="J11" s="327" t="str">
        <f>Расчет!E10</f>
        <v>2028 год</v>
      </c>
      <c r="K11" s="328"/>
      <c r="L11" s="329"/>
    </row>
    <row r="12" spans="2:12" ht="15.75" thickBot="1" x14ac:dyDescent="0.3">
      <c r="B12" s="321"/>
      <c r="C12" s="322"/>
      <c r="D12" s="311" t="s">
        <v>88</v>
      </c>
      <c r="E12" s="313" t="s">
        <v>89</v>
      </c>
      <c r="F12" s="314"/>
      <c r="G12" s="315" t="s">
        <v>88</v>
      </c>
      <c r="H12" s="317" t="s">
        <v>89</v>
      </c>
      <c r="I12" s="318"/>
      <c r="J12" s="315" t="s">
        <v>88</v>
      </c>
      <c r="K12" s="317" t="s">
        <v>89</v>
      </c>
      <c r="L12" s="319"/>
    </row>
    <row r="13" spans="2:12" ht="43.5" thickBot="1" x14ac:dyDescent="0.3">
      <c r="B13" s="312"/>
      <c r="C13" s="323"/>
      <c r="D13" s="312"/>
      <c r="E13" s="114" t="s">
        <v>90</v>
      </c>
      <c r="F13" s="113" t="s">
        <v>91</v>
      </c>
      <c r="G13" s="316"/>
      <c r="H13" s="114" t="s">
        <v>90</v>
      </c>
      <c r="I13" s="114" t="s">
        <v>91</v>
      </c>
      <c r="J13" s="316"/>
      <c r="K13" s="114" t="s">
        <v>90</v>
      </c>
      <c r="L13" s="114" t="s">
        <v>91</v>
      </c>
    </row>
    <row r="14" spans="2:12" x14ac:dyDescent="0.25">
      <c r="B14" s="105">
        <v>1</v>
      </c>
      <c r="C14" s="106" t="s">
        <v>1</v>
      </c>
      <c r="D14" s="205">
        <f>E14+F14</f>
        <v>2941.5</v>
      </c>
      <c r="E14" s="206">
        <f>'прил 1'!M8</f>
        <v>1669.6</v>
      </c>
      <c r="F14" s="207">
        <f>'прил 1'!E8</f>
        <v>1271.9000000000001</v>
      </c>
      <c r="G14" s="208">
        <f>H14+I14</f>
        <v>2941.5</v>
      </c>
      <c r="H14" s="206">
        <f>'прил 1'!O8</f>
        <v>1669.6</v>
      </c>
      <c r="I14" s="207">
        <f>'прил 1'!H8</f>
        <v>1271.9000000000001</v>
      </c>
      <c r="J14" s="208">
        <f>K14+L14</f>
        <v>2941.5</v>
      </c>
      <c r="K14" s="206">
        <f>'прил 1'!Q8</f>
        <v>1669.6</v>
      </c>
      <c r="L14" s="207">
        <f>'прил 1'!K8</f>
        <v>1271.9000000000001</v>
      </c>
    </row>
    <row r="15" spans="2:12" x14ac:dyDescent="0.25">
      <c r="B15" s="107">
        <v>2</v>
      </c>
      <c r="C15" s="108" t="s">
        <v>2</v>
      </c>
      <c r="D15" s="205">
        <f t="shared" ref="D15:D31" si="0">E15+F15</f>
        <v>4191.1000000000004</v>
      </c>
      <c r="E15" s="206">
        <f>'прил 1'!M9</f>
        <v>2495.1999999999998</v>
      </c>
      <c r="F15" s="207">
        <f>'прил 1'!E9</f>
        <v>1695.9</v>
      </c>
      <c r="G15" s="208">
        <f t="shared" ref="G15:G30" si="1">H15+I15</f>
        <v>4191.1000000000004</v>
      </c>
      <c r="H15" s="206">
        <f>'прил 1'!O9</f>
        <v>2495.1999999999998</v>
      </c>
      <c r="I15" s="207">
        <f>'прил 1'!H9</f>
        <v>1695.9</v>
      </c>
      <c r="J15" s="208">
        <f t="shared" ref="J15:J31" si="2">K15+L15</f>
        <v>4191.1000000000004</v>
      </c>
      <c r="K15" s="206">
        <f>'прил 1'!Q9</f>
        <v>2495.1999999999998</v>
      </c>
      <c r="L15" s="207">
        <f>'прил 1'!K9</f>
        <v>1695.9</v>
      </c>
    </row>
    <row r="16" spans="2:12" x14ac:dyDescent="0.25">
      <c r="B16" s="107">
        <v>3</v>
      </c>
      <c r="C16" s="108" t="s">
        <v>3</v>
      </c>
      <c r="D16" s="205">
        <f t="shared" si="0"/>
        <v>2391.1</v>
      </c>
      <c r="E16" s="206">
        <f>'прил 1'!M10</f>
        <v>1119.2</v>
      </c>
      <c r="F16" s="207">
        <f>'прил 1'!E10</f>
        <v>1271.9000000000001</v>
      </c>
      <c r="G16" s="208">
        <f t="shared" si="1"/>
        <v>2391.1</v>
      </c>
      <c r="H16" s="206">
        <f>'прил 1'!O10</f>
        <v>1119.2</v>
      </c>
      <c r="I16" s="207">
        <f>'прил 1'!H10</f>
        <v>1271.9000000000001</v>
      </c>
      <c r="J16" s="208">
        <f t="shared" si="2"/>
        <v>2391.1</v>
      </c>
      <c r="K16" s="206">
        <f>'прил 1'!Q10</f>
        <v>1119.2</v>
      </c>
      <c r="L16" s="207">
        <f>'прил 1'!K10</f>
        <v>1271.9000000000001</v>
      </c>
    </row>
    <row r="17" spans="2:12" x14ac:dyDescent="0.25">
      <c r="B17" s="107">
        <v>4</v>
      </c>
      <c r="C17" s="108" t="s">
        <v>4</v>
      </c>
      <c r="D17" s="205">
        <f t="shared" si="0"/>
        <v>5713.9</v>
      </c>
      <c r="E17" s="206">
        <f>'прил 1'!M11</f>
        <v>4018</v>
      </c>
      <c r="F17" s="207">
        <f>'прил 1'!E11</f>
        <v>1695.9</v>
      </c>
      <c r="G17" s="208">
        <f t="shared" si="1"/>
        <v>5713.9</v>
      </c>
      <c r="H17" s="206">
        <f>'прил 1'!O11</f>
        <v>4018</v>
      </c>
      <c r="I17" s="207">
        <f>'прил 1'!H11</f>
        <v>1695.9</v>
      </c>
      <c r="J17" s="208">
        <f t="shared" si="2"/>
        <v>5713.9</v>
      </c>
      <c r="K17" s="206">
        <f>'прил 1'!Q11</f>
        <v>4018</v>
      </c>
      <c r="L17" s="207">
        <f>'прил 1'!K11</f>
        <v>1695.9</v>
      </c>
    </row>
    <row r="18" spans="2:12" x14ac:dyDescent="0.25">
      <c r="B18" s="107">
        <v>5</v>
      </c>
      <c r="C18" s="108" t="s">
        <v>35</v>
      </c>
      <c r="D18" s="205">
        <f t="shared" si="0"/>
        <v>5016.7</v>
      </c>
      <c r="E18" s="206">
        <f>'прил 1'!M12</f>
        <v>3320.8</v>
      </c>
      <c r="F18" s="207">
        <f>'прил 1'!E12</f>
        <v>1695.9</v>
      </c>
      <c r="G18" s="208">
        <f t="shared" si="1"/>
        <v>5016.7</v>
      </c>
      <c r="H18" s="206">
        <f>'прил 1'!O12</f>
        <v>3320.8</v>
      </c>
      <c r="I18" s="207">
        <f>'прил 1'!H12</f>
        <v>1695.9</v>
      </c>
      <c r="J18" s="208">
        <f t="shared" si="2"/>
        <v>5016.7</v>
      </c>
      <c r="K18" s="206">
        <f>'прил 1'!Q12</f>
        <v>3320.8</v>
      </c>
      <c r="L18" s="207">
        <f>'прил 1'!K12</f>
        <v>1695.9</v>
      </c>
    </row>
    <row r="19" spans="2:12" x14ac:dyDescent="0.25">
      <c r="B19" s="107">
        <v>6</v>
      </c>
      <c r="C19" s="108" t="s">
        <v>109</v>
      </c>
      <c r="D19" s="205">
        <f t="shared" si="0"/>
        <v>5514</v>
      </c>
      <c r="E19" s="206">
        <f>'прил 1'!M13</f>
        <v>3394.2</v>
      </c>
      <c r="F19" s="207">
        <f>'прил 1'!E13</f>
        <v>2119.8000000000002</v>
      </c>
      <c r="G19" s="208">
        <f t="shared" si="1"/>
        <v>5514</v>
      </c>
      <c r="H19" s="206">
        <f>'прил 1'!O13</f>
        <v>3394.2</v>
      </c>
      <c r="I19" s="207">
        <f>'прил 1'!H13</f>
        <v>2119.8000000000002</v>
      </c>
      <c r="J19" s="208">
        <f t="shared" si="2"/>
        <v>5514</v>
      </c>
      <c r="K19" s="206">
        <f>'прил 1'!Q13</f>
        <v>3394.2</v>
      </c>
      <c r="L19" s="207">
        <f>'прил 1'!K13</f>
        <v>2119.8000000000002</v>
      </c>
    </row>
    <row r="20" spans="2:12" x14ac:dyDescent="0.25">
      <c r="B20" s="107">
        <v>7</v>
      </c>
      <c r="C20" s="108" t="s">
        <v>5</v>
      </c>
      <c r="D20" s="205">
        <f t="shared" si="0"/>
        <v>5348.9</v>
      </c>
      <c r="E20" s="206">
        <f>'прил 1'!M14</f>
        <v>3229.1</v>
      </c>
      <c r="F20" s="207">
        <f>'прил 1'!E14</f>
        <v>2119.8000000000002</v>
      </c>
      <c r="G20" s="208">
        <f t="shared" si="1"/>
        <v>5348.9</v>
      </c>
      <c r="H20" s="206">
        <f>'прил 1'!O14</f>
        <v>3229.1</v>
      </c>
      <c r="I20" s="207">
        <f>'прил 1'!H14</f>
        <v>2119.8000000000002</v>
      </c>
      <c r="J20" s="208">
        <f t="shared" si="2"/>
        <v>5348.9</v>
      </c>
      <c r="K20" s="206">
        <f>'прил 1'!Q14</f>
        <v>3229.1</v>
      </c>
      <c r="L20" s="207">
        <f>'прил 1'!K14</f>
        <v>2119.8000000000002</v>
      </c>
    </row>
    <row r="21" spans="2:12" x14ac:dyDescent="0.25">
      <c r="B21" s="107">
        <v>8</v>
      </c>
      <c r="C21" s="108" t="s">
        <v>6</v>
      </c>
      <c r="D21" s="205">
        <f t="shared" si="0"/>
        <v>4684.3999999999996</v>
      </c>
      <c r="E21" s="206">
        <f>'прил 1'!M15</f>
        <v>3412.5</v>
      </c>
      <c r="F21" s="207">
        <f>'прил 1'!E15</f>
        <v>1271.9000000000001</v>
      </c>
      <c r="G21" s="208">
        <f t="shared" si="1"/>
        <v>4684.3999999999996</v>
      </c>
      <c r="H21" s="206">
        <f>'прил 1'!O15</f>
        <v>3412.5</v>
      </c>
      <c r="I21" s="207">
        <f>'прил 1'!H15</f>
        <v>1271.9000000000001</v>
      </c>
      <c r="J21" s="208">
        <f t="shared" si="2"/>
        <v>4684.3999999999996</v>
      </c>
      <c r="K21" s="206">
        <f>'прил 1'!Q15</f>
        <v>3412.5</v>
      </c>
      <c r="L21" s="207">
        <f>'прил 1'!K15</f>
        <v>1271.9000000000001</v>
      </c>
    </row>
    <row r="22" spans="2:12" x14ac:dyDescent="0.25">
      <c r="B22" s="107">
        <v>9</v>
      </c>
      <c r="C22" s="108" t="s">
        <v>7</v>
      </c>
      <c r="D22" s="205">
        <f t="shared" si="0"/>
        <v>2774.4</v>
      </c>
      <c r="E22" s="206">
        <f>'прил 1'!M16</f>
        <v>1926.4</v>
      </c>
      <c r="F22" s="207">
        <f>'прил 1'!E16</f>
        <v>848</v>
      </c>
      <c r="G22" s="208">
        <f t="shared" si="1"/>
        <v>2774.4</v>
      </c>
      <c r="H22" s="206">
        <f>'прил 1'!O16</f>
        <v>1926.4</v>
      </c>
      <c r="I22" s="207">
        <f>'прил 1'!H16</f>
        <v>848</v>
      </c>
      <c r="J22" s="208">
        <f t="shared" si="2"/>
        <v>2774.4</v>
      </c>
      <c r="K22" s="206">
        <f>'прил 1'!Q16</f>
        <v>1926.4</v>
      </c>
      <c r="L22" s="207">
        <f>'прил 1'!K16</f>
        <v>848</v>
      </c>
    </row>
    <row r="23" spans="2:12" x14ac:dyDescent="0.25">
      <c r="B23" s="107">
        <v>10</v>
      </c>
      <c r="C23" s="108" t="s">
        <v>8</v>
      </c>
      <c r="D23" s="205">
        <f t="shared" si="0"/>
        <v>3987.3</v>
      </c>
      <c r="E23" s="206">
        <f>'прил 1'!M17</f>
        <v>2715.4</v>
      </c>
      <c r="F23" s="207">
        <f>'прил 1'!E17</f>
        <v>1271.9000000000001</v>
      </c>
      <c r="G23" s="208">
        <f t="shared" si="1"/>
        <v>3987.3</v>
      </c>
      <c r="H23" s="206">
        <f>'прил 1'!O17</f>
        <v>2715.4</v>
      </c>
      <c r="I23" s="207">
        <f>'прил 1'!H17</f>
        <v>1271.9000000000001</v>
      </c>
      <c r="J23" s="208">
        <f t="shared" si="2"/>
        <v>3987.3</v>
      </c>
      <c r="K23" s="206">
        <f>'прил 1'!Q17</f>
        <v>2715.4</v>
      </c>
      <c r="L23" s="207">
        <f>'прил 1'!K17</f>
        <v>1271.9000000000001</v>
      </c>
    </row>
    <row r="24" spans="2:12" x14ac:dyDescent="0.25">
      <c r="B24" s="107">
        <v>11</v>
      </c>
      <c r="C24" s="108" t="s">
        <v>9</v>
      </c>
      <c r="D24" s="205">
        <f t="shared" si="0"/>
        <v>4558</v>
      </c>
      <c r="E24" s="206">
        <f>'прил 1'!M18</f>
        <v>2862.1</v>
      </c>
      <c r="F24" s="207">
        <f>'прил 1'!E18</f>
        <v>1695.9</v>
      </c>
      <c r="G24" s="208">
        <f t="shared" si="1"/>
        <v>4558</v>
      </c>
      <c r="H24" s="206">
        <f>'прил 1'!O18</f>
        <v>2862.1</v>
      </c>
      <c r="I24" s="207">
        <f>'прил 1'!H18</f>
        <v>1695.9</v>
      </c>
      <c r="J24" s="208">
        <f t="shared" si="2"/>
        <v>4558</v>
      </c>
      <c r="K24" s="206">
        <f>'прил 1'!Q18</f>
        <v>2862.1</v>
      </c>
      <c r="L24" s="207">
        <f>'прил 1'!K18</f>
        <v>1695.9</v>
      </c>
    </row>
    <row r="25" spans="2:12" x14ac:dyDescent="0.25">
      <c r="B25" s="107">
        <v>12</v>
      </c>
      <c r="C25" s="108" t="s">
        <v>10</v>
      </c>
      <c r="D25" s="205">
        <f t="shared" si="0"/>
        <v>2756.1</v>
      </c>
      <c r="E25" s="206">
        <f>'прил 1'!M19</f>
        <v>1908.1</v>
      </c>
      <c r="F25" s="207">
        <f>'прил 1'!E19</f>
        <v>848</v>
      </c>
      <c r="G25" s="208">
        <f t="shared" si="1"/>
        <v>2756.1</v>
      </c>
      <c r="H25" s="206">
        <f>'прил 1'!O19</f>
        <v>1908.1</v>
      </c>
      <c r="I25" s="207">
        <f>'прил 1'!H19</f>
        <v>848</v>
      </c>
      <c r="J25" s="208">
        <f t="shared" si="2"/>
        <v>2756.1</v>
      </c>
      <c r="K25" s="206">
        <f>'прил 1'!Q19</f>
        <v>1908.1</v>
      </c>
      <c r="L25" s="207">
        <f>'прил 1'!K19</f>
        <v>848</v>
      </c>
    </row>
    <row r="26" spans="2:12" x14ac:dyDescent="0.25">
      <c r="B26" s="107">
        <v>13</v>
      </c>
      <c r="C26" s="108" t="s">
        <v>11</v>
      </c>
      <c r="D26" s="205">
        <f t="shared" si="0"/>
        <v>2003.9</v>
      </c>
      <c r="E26" s="206">
        <f>'прил 1'!M20</f>
        <v>1155.9000000000001</v>
      </c>
      <c r="F26" s="207">
        <f>'прил 1'!E20</f>
        <v>848</v>
      </c>
      <c r="G26" s="208">
        <f t="shared" si="1"/>
        <v>2003.9</v>
      </c>
      <c r="H26" s="206">
        <f>'прил 1'!O20</f>
        <v>1155.9000000000001</v>
      </c>
      <c r="I26" s="207">
        <f>'прил 1'!H20</f>
        <v>848</v>
      </c>
      <c r="J26" s="208">
        <f t="shared" si="2"/>
        <v>2003.9</v>
      </c>
      <c r="K26" s="206">
        <f>'прил 1'!Q20</f>
        <v>1155.9000000000001</v>
      </c>
      <c r="L26" s="207">
        <f>'прил 1'!K20</f>
        <v>848</v>
      </c>
    </row>
    <row r="27" spans="2:12" x14ac:dyDescent="0.25">
      <c r="B27" s="107">
        <v>14</v>
      </c>
      <c r="C27" s="108" t="s">
        <v>12</v>
      </c>
      <c r="D27" s="205">
        <f t="shared" si="0"/>
        <v>2739.7</v>
      </c>
      <c r="E27" s="206">
        <f>'прил 1'!M21</f>
        <v>1467.8</v>
      </c>
      <c r="F27" s="207">
        <f>'прил 1'!E21</f>
        <v>1271.9000000000001</v>
      </c>
      <c r="G27" s="208">
        <f t="shared" si="1"/>
        <v>2739.7</v>
      </c>
      <c r="H27" s="206">
        <f>'прил 1'!O21</f>
        <v>1467.8</v>
      </c>
      <c r="I27" s="207">
        <f>'прил 1'!H21</f>
        <v>1271.9000000000001</v>
      </c>
      <c r="J27" s="208">
        <f t="shared" si="2"/>
        <v>2739.7</v>
      </c>
      <c r="K27" s="206">
        <f>'прил 1'!Q21</f>
        <v>1467.8</v>
      </c>
      <c r="L27" s="207">
        <f>'прил 1'!K21</f>
        <v>1271.9000000000001</v>
      </c>
    </row>
    <row r="28" spans="2:12" x14ac:dyDescent="0.25">
      <c r="B28" s="107">
        <v>15</v>
      </c>
      <c r="C28" s="108" t="s">
        <v>13</v>
      </c>
      <c r="D28" s="205">
        <f t="shared" si="0"/>
        <v>2537.8000000000002</v>
      </c>
      <c r="E28" s="206">
        <f>'прил 1'!M22</f>
        <v>1265.9000000000001</v>
      </c>
      <c r="F28" s="207">
        <f>'прил 1'!E22</f>
        <v>1271.9000000000001</v>
      </c>
      <c r="G28" s="208">
        <f t="shared" si="1"/>
        <v>2537.8000000000002</v>
      </c>
      <c r="H28" s="206">
        <f>'прил 1'!O22</f>
        <v>1265.9000000000001</v>
      </c>
      <c r="I28" s="207">
        <f>'прил 1'!H22</f>
        <v>1271.9000000000001</v>
      </c>
      <c r="J28" s="208">
        <f t="shared" si="2"/>
        <v>2537.8000000000002</v>
      </c>
      <c r="K28" s="206">
        <f>'прил 1'!Q22</f>
        <v>1265.9000000000001</v>
      </c>
      <c r="L28" s="207">
        <f>'прил 1'!K22</f>
        <v>1271.9000000000001</v>
      </c>
    </row>
    <row r="29" spans="2:12" x14ac:dyDescent="0.25">
      <c r="B29" s="107">
        <v>16</v>
      </c>
      <c r="C29" s="108" t="s">
        <v>15</v>
      </c>
      <c r="D29" s="205">
        <f t="shared" si="0"/>
        <v>6046.1</v>
      </c>
      <c r="E29" s="206">
        <f>'прил 1'!M23</f>
        <v>3926.3</v>
      </c>
      <c r="F29" s="207">
        <f>'прил 1'!E23</f>
        <v>2119.8000000000002</v>
      </c>
      <c r="G29" s="208">
        <f t="shared" si="1"/>
        <v>6046.1</v>
      </c>
      <c r="H29" s="206">
        <f>'прил 1'!O23</f>
        <v>3926.3</v>
      </c>
      <c r="I29" s="207">
        <f>'прил 1'!H23</f>
        <v>2119.8000000000002</v>
      </c>
      <c r="J29" s="208">
        <f t="shared" si="2"/>
        <v>6046.1</v>
      </c>
      <c r="K29" s="206">
        <f>'прил 1'!Q23</f>
        <v>3926.3</v>
      </c>
      <c r="L29" s="207">
        <f>'прил 1'!K23</f>
        <v>2119.8000000000002</v>
      </c>
    </row>
    <row r="30" spans="2:12" x14ac:dyDescent="0.25">
      <c r="B30" s="107">
        <v>17</v>
      </c>
      <c r="C30" s="108" t="s">
        <v>92</v>
      </c>
      <c r="D30" s="205">
        <f t="shared" si="0"/>
        <v>3235</v>
      </c>
      <c r="E30" s="206">
        <f>'прил 1'!M24</f>
        <v>1963.1</v>
      </c>
      <c r="F30" s="207">
        <f>'прил 1'!E24</f>
        <v>1271.9000000000001</v>
      </c>
      <c r="G30" s="208">
        <f t="shared" si="1"/>
        <v>3235</v>
      </c>
      <c r="H30" s="206">
        <f>'прил 1'!O24</f>
        <v>1963.1</v>
      </c>
      <c r="I30" s="207">
        <f>'прил 1'!H24</f>
        <v>1271.9000000000001</v>
      </c>
      <c r="J30" s="208">
        <f t="shared" si="2"/>
        <v>3235</v>
      </c>
      <c r="K30" s="206">
        <f>'прил 1'!Q24</f>
        <v>1963.1</v>
      </c>
      <c r="L30" s="207">
        <f>'прил 1'!K24</f>
        <v>1271.9000000000001</v>
      </c>
    </row>
    <row r="31" spans="2:12" ht="37.5" customHeight="1" thickBot="1" x14ac:dyDescent="0.3">
      <c r="B31" s="109">
        <v>18</v>
      </c>
      <c r="C31" s="110" t="s">
        <v>14</v>
      </c>
      <c r="D31" s="205">
        <f t="shared" si="0"/>
        <v>3163.7</v>
      </c>
      <c r="E31" s="206">
        <f>'прил 1'!M25</f>
        <v>1467.8</v>
      </c>
      <c r="F31" s="207">
        <f>'прил 1'!E25</f>
        <v>1695.9</v>
      </c>
      <c r="G31" s="208">
        <f>H31+I31</f>
        <v>3163.7</v>
      </c>
      <c r="H31" s="206">
        <f>'прил 1'!O25</f>
        <v>1467.8</v>
      </c>
      <c r="I31" s="207">
        <f>'прил 1'!H25</f>
        <v>1695.9</v>
      </c>
      <c r="J31" s="208">
        <f t="shared" si="2"/>
        <v>3163.7</v>
      </c>
      <c r="K31" s="206">
        <f>'прил 1'!Q25</f>
        <v>1467.8</v>
      </c>
      <c r="L31" s="207">
        <f>'прил 1'!K25</f>
        <v>1695.9</v>
      </c>
    </row>
    <row r="32" spans="2:12" ht="35.25" customHeight="1" thickBot="1" x14ac:dyDescent="0.3">
      <c r="B32" s="309" t="s">
        <v>28</v>
      </c>
      <c r="C32" s="310"/>
      <c r="D32" s="204">
        <f t="shared" ref="D32:L32" si="3">SUM(D14:D31)</f>
        <v>69603.600000000006</v>
      </c>
      <c r="E32" s="203">
        <f t="shared" si="3"/>
        <v>43317.4</v>
      </c>
      <c r="F32" s="203">
        <f t="shared" si="3"/>
        <v>26286.2</v>
      </c>
      <c r="G32" s="204">
        <f t="shared" si="3"/>
        <v>69603.600000000006</v>
      </c>
      <c r="H32" s="203">
        <f t="shared" si="3"/>
        <v>43317.4</v>
      </c>
      <c r="I32" s="203">
        <f t="shared" si="3"/>
        <v>26286.2</v>
      </c>
      <c r="J32" s="204">
        <f t="shared" si="3"/>
        <v>69603.600000000006</v>
      </c>
      <c r="K32" s="203">
        <f t="shared" si="3"/>
        <v>43317.4</v>
      </c>
      <c r="L32" s="203">
        <f t="shared" si="3"/>
        <v>26286.2</v>
      </c>
    </row>
    <row r="33" spans="2:2" ht="15.75" x14ac:dyDescent="0.25">
      <c r="B33" s="111"/>
    </row>
  </sheetData>
  <mergeCells count="17">
    <mergeCell ref="J12:J13"/>
    <mergeCell ref="K12:L12"/>
    <mergeCell ref="B4:J4"/>
    <mergeCell ref="B5:K5"/>
    <mergeCell ref="B6:K6"/>
    <mergeCell ref="B7:K7"/>
    <mergeCell ref="B8:I8"/>
    <mergeCell ref="B11:B13"/>
    <mergeCell ref="C11:C13"/>
    <mergeCell ref="D11:F11"/>
    <mergeCell ref="G11:I11"/>
    <mergeCell ref="J11:L11"/>
    <mergeCell ref="B32:C32"/>
    <mergeCell ref="D12:D13"/>
    <mergeCell ref="E12:F12"/>
    <mergeCell ref="G12:G13"/>
    <mergeCell ref="H12:I1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Расчет</vt:lpstr>
      <vt:lpstr>прил 1</vt:lpstr>
      <vt:lpstr>прил 2</vt:lpstr>
      <vt:lpstr>прил 3 мониторинг</vt:lpstr>
      <vt:lpstr>прил 4 ФОТ</vt:lpstr>
      <vt:lpstr>прил 5 Распределение</vt:lpstr>
      <vt:lpstr>'прил 1'!Область_печати</vt:lpstr>
      <vt:lpstr>'прил 5 Распределение'!Область_печати</vt:lpstr>
      <vt:lpstr>Расчет!Область_печати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2025-10-06T07:17:42Z</dcterms:modified>
</cp:coreProperties>
</file>