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065" windowHeight="11040"/>
  </bookViews>
  <sheets>
    <sheet name="2026-2028" sheetId="4" r:id="rId1"/>
  </sheets>
  <definedNames>
    <definedName name="_xlnm.Print_Area" localSheetId="0">'2026-2028'!$A$1:$AS$29</definedName>
  </definedNames>
  <calcPr calcId="145621"/>
</workbook>
</file>

<file path=xl/calcChain.xml><?xml version="1.0" encoding="utf-8"?>
<calcChain xmlns="http://schemas.openxmlformats.org/spreadsheetml/2006/main">
  <c r="AL25" i="4" l="1"/>
  <c r="O25" i="4"/>
  <c r="F29" i="4"/>
  <c r="AS8" i="4" l="1"/>
  <c r="AS9" i="4"/>
  <c r="AS10" i="4"/>
  <c r="AS11" i="4"/>
  <c r="AS12" i="4"/>
  <c r="AS13" i="4"/>
  <c r="AS14" i="4"/>
  <c r="AS15" i="4"/>
  <c r="AS17" i="4"/>
  <c r="AS18" i="4"/>
  <c r="AS19" i="4"/>
  <c r="AS20" i="4"/>
  <c r="AS21" i="4"/>
  <c r="AS22" i="4"/>
  <c r="AS23" i="4"/>
  <c r="AS24" i="4"/>
  <c r="AS7" i="4"/>
  <c r="AO7" i="4" l="1"/>
  <c r="AQ7" i="4" s="1"/>
  <c r="AO25" i="4"/>
  <c r="AQ30" i="4" s="1"/>
  <c r="R8" i="4"/>
  <c r="T8" i="4" s="1"/>
  <c r="R9" i="4"/>
  <c r="T9" i="4" s="1"/>
  <c r="R10" i="4"/>
  <c r="T10" i="4" s="1"/>
  <c r="R11" i="4"/>
  <c r="T11" i="4" s="1"/>
  <c r="R12" i="4"/>
  <c r="S12" i="4" s="1"/>
  <c r="O12" i="4" s="1"/>
  <c r="R13" i="4"/>
  <c r="S13" i="4" s="1"/>
  <c r="O13" i="4" s="1"/>
  <c r="R14" i="4"/>
  <c r="T14" i="4" s="1"/>
  <c r="R15" i="4"/>
  <c r="T15" i="4" s="1"/>
  <c r="R16" i="4"/>
  <c r="T16" i="4" s="1"/>
  <c r="R17" i="4"/>
  <c r="T17" i="4" s="1"/>
  <c r="R18" i="4"/>
  <c r="T18" i="4" s="1"/>
  <c r="R19" i="4"/>
  <c r="T19" i="4" s="1"/>
  <c r="R20" i="4"/>
  <c r="S20" i="4" s="1"/>
  <c r="O20" i="4" s="1"/>
  <c r="R21" i="4"/>
  <c r="S21" i="4" s="1"/>
  <c r="O21" i="4" s="1"/>
  <c r="R22" i="4"/>
  <c r="T22" i="4" s="1"/>
  <c r="R23" i="4"/>
  <c r="T23" i="4" s="1"/>
  <c r="R24" i="4"/>
  <c r="S24" i="4" s="1"/>
  <c r="O24" i="4" s="1"/>
  <c r="R7" i="4"/>
  <c r="T7" i="4" s="1"/>
  <c r="S9" i="4" l="1"/>
  <c r="O9" i="4" s="1"/>
  <c r="Q9" i="4" s="1"/>
  <c r="AP7" i="4"/>
  <c r="AL7" i="4" s="1"/>
  <c r="AN7" i="4" s="1"/>
  <c r="S7" i="4"/>
  <c r="O7" i="4" s="1"/>
  <c r="Q7" i="4" s="1"/>
  <c r="S22" i="4"/>
  <c r="O22" i="4" s="1"/>
  <c r="Q22" i="4" s="1"/>
  <c r="S18" i="4"/>
  <c r="O18" i="4" s="1"/>
  <c r="Q18" i="4" s="1"/>
  <c r="S17" i="4"/>
  <c r="O17" i="4" s="1"/>
  <c r="Q17" i="4" s="1"/>
  <c r="S14" i="4"/>
  <c r="O14" i="4" s="1"/>
  <c r="Q14" i="4" s="1"/>
  <c r="S10" i="4"/>
  <c r="O10" i="4" s="1"/>
  <c r="Q10" i="4" s="1"/>
  <c r="T24" i="4"/>
  <c r="Q24" i="4" s="1"/>
  <c r="R25" i="4"/>
  <c r="S30" i="4" s="1"/>
  <c r="S19" i="4"/>
  <c r="O19" i="4" s="1"/>
  <c r="Q19" i="4" s="1"/>
  <c r="S11" i="4"/>
  <c r="O11" i="4" s="1"/>
  <c r="Q11" i="4" s="1"/>
  <c r="T21" i="4"/>
  <c r="Q21" i="4" s="1"/>
  <c r="T13" i="4"/>
  <c r="Q13" i="4" s="1"/>
  <c r="T12" i="4"/>
  <c r="Q12" i="4" s="1"/>
  <c r="S16" i="4"/>
  <c r="O16" i="4" s="1"/>
  <c r="Q16" i="4" s="1"/>
  <c r="S8" i="4"/>
  <c r="O8" i="4" s="1"/>
  <c r="Q8" i="4" s="1"/>
  <c r="T20" i="4"/>
  <c r="Q20" i="4" s="1"/>
  <c r="S23" i="4"/>
  <c r="O23" i="4" s="1"/>
  <c r="Q23" i="4" s="1"/>
  <c r="S15" i="4"/>
  <c r="O15" i="4" s="1"/>
  <c r="Q15" i="4" s="1"/>
  <c r="AP30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T30" i="4" l="1"/>
  <c r="Q25" i="4"/>
  <c r="AO21" i="4"/>
  <c r="AO13" i="4"/>
  <c r="AO19" i="4"/>
  <c r="AO11" i="4"/>
  <c r="AO18" i="4"/>
  <c r="AO10" i="4"/>
  <c r="AO20" i="4"/>
  <c r="AO17" i="4"/>
  <c r="AO9" i="4"/>
  <c r="AO12" i="4"/>
  <c r="AO24" i="4"/>
  <c r="AO16" i="4"/>
  <c r="AO8" i="4"/>
  <c r="AO23" i="4"/>
  <c r="AO15" i="4"/>
  <c r="AO22" i="4"/>
  <c r="AO14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7" i="4"/>
  <c r="AP12" i="4" l="1"/>
  <c r="AL12" i="4" s="1"/>
  <c r="AQ12" i="4"/>
  <c r="AN12" i="4" s="1"/>
  <c r="AQ10" i="4"/>
  <c r="AP10" i="4"/>
  <c r="AL10" i="4" s="1"/>
  <c r="AQ8" i="4"/>
  <c r="AP8" i="4"/>
  <c r="AL8" i="4" s="1"/>
  <c r="AQ14" i="4"/>
  <c r="AP14" i="4"/>
  <c r="AL14" i="4" s="1"/>
  <c r="AQ9" i="4"/>
  <c r="AP9" i="4"/>
  <c r="AL9" i="4" s="1"/>
  <c r="AQ18" i="4"/>
  <c r="AP18" i="4"/>
  <c r="AL18" i="4" s="1"/>
  <c r="AQ21" i="4"/>
  <c r="AP21" i="4"/>
  <c r="AL21" i="4" s="1"/>
  <c r="AQ16" i="4"/>
  <c r="AP16" i="4"/>
  <c r="AL16" i="4" s="1"/>
  <c r="AP11" i="4"/>
  <c r="AL11" i="4" s="1"/>
  <c r="AQ11" i="4"/>
  <c r="AN11" i="4" s="1"/>
  <c r="AQ22" i="4"/>
  <c r="AP22" i="4"/>
  <c r="AL22" i="4" s="1"/>
  <c r="AP17" i="4"/>
  <c r="AL17" i="4" s="1"/>
  <c r="AQ17" i="4"/>
  <c r="AN17" i="4" s="1"/>
  <c r="AQ15" i="4"/>
  <c r="AP15" i="4"/>
  <c r="AL15" i="4" s="1"/>
  <c r="AQ24" i="4"/>
  <c r="AP24" i="4"/>
  <c r="AL24" i="4" s="1"/>
  <c r="AP20" i="4"/>
  <c r="AL20" i="4" s="1"/>
  <c r="AQ20" i="4"/>
  <c r="AP19" i="4"/>
  <c r="AL19" i="4" s="1"/>
  <c r="AQ19" i="4"/>
  <c r="AN19" i="4" s="1"/>
  <c r="AP23" i="4"/>
  <c r="AL23" i="4" s="1"/>
  <c r="AQ23" i="4"/>
  <c r="AQ13" i="4"/>
  <c r="AP13" i="4"/>
  <c r="AL13" i="4" s="1"/>
  <c r="L25" i="4"/>
  <c r="AN23" i="4" l="1"/>
  <c r="AN20" i="4"/>
  <c r="AN16" i="4"/>
  <c r="AN21" i="4"/>
  <c r="AN8" i="4"/>
  <c r="AN22" i="4"/>
  <c r="AN18" i="4"/>
  <c r="AN10" i="4"/>
  <c r="AN14" i="4"/>
  <c r="AN15" i="4"/>
  <c r="AN13" i="4"/>
  <c r="AN24" i="4"/>
  <c r="AN9" i="4"/>
  <c r="AR8" i="4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7" i="4"/>
  <c r="AN25" i="4" l="1"/>
  <c r="AK26" i="4"/>
  <c r="AR28" i="4" l="1"/>
  <c r="AJ8" i="4" l="1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7" i="4"/>
  <c r="AO26" i="4" l="1"/>
  <c r="AK28" i="4" l="1"/>
</calcChain>
</file>

<file path=xl/sharedStrings.xml><?xml version="1.0" encoding="utf-8"?>
<sst xmlns="http://schemas.openxmlformats.org/spreadsheetml/2006/main" count="77" uniqueCount="74">
  <si>
    <t>№
п/п</t>
  </si>
  <si>
    <t>число детей, имеющих право на жилье в 2023 году
(человек)</t>
  </si>
  <si>
    <t>на утвержденные ассигнования по состоянию на 01.01.2023</t>
  </si>
  <si>
    <t>уточненная численность детей (согласно утвержденным спискам)</t>
  </si>
  <si>
    <t>утверждено ассигнований на 2023 год 
(тыс.руб.)</t>
  </si>
  <si>
    <t>в том числе</t>
  </si>
  <si>
    <t>за счет средств федерального бюджета</t>
  </si>
  <si>
    <t>за счет средств областного бюджета</t>
  </si>
  <si>
    <t>расчет потребности в средствах на 2023 год</t>
  </si>
  <si>
    <t>норма площади, кв.м.</t>
  </si>
  <si>
    <t>итого ожидаемое исполнение на 2023 год</t>
  </si>
  <si>
    <t>стоимость 1 кв.м. в i-м месторасположении жилья, установленная НПА МО</t>
  </si>
  <si>
    <t>отклонение 
(минус- к снятию, плюс - доп.потребность)
тыс.руб.</t>
  </si>
  <si>
    <t>Волховский муниципальный район</t>
  </si>
  <si>
    <t>Всеволожский муниципальный район</t>
  </si>
  <si>
    <t>Бокситогорский 
муниципальный район</t>
  </si>
  <si>
    <t>Волосовский 
муниципальный район</t>
  </si>
  <si>
    <t>Кингисеппский муниципальный район</t>
  </si>
  <si>
    <t>Киришский муниципальный район</t>
  </si>
  <si>
    <t>Кировский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</si>
  <si>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</si>
  <si>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</si>
  <si>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</si>
  <si>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</si>
  <si>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</si>
  <si>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</si>
  <si>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</si>
  <si>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Сосновоборский городской округ</t>
  </si>
  <si>
    <t xml:space="preserve">утверждено ассигнований на 2023 год 
(тыс.руб.)
дополнительно </t>
  </si>
  <si>
    <t>остаток потребности</t>
  </si>
  <si>
    <t xml:space="preserve">Утверждено в бюджете на 2022 </t>
  </si>
  <si>
    <t xml:space="preserve">дополнителльн
было  </t>
  </si>
  <si>
    <t>Всего потребность в средствах на 2026 год, тыс.руб.</t>
  </si>
  <si>
    <t>норма площади</t>
  </si>
  <si>
    <t xml:space="preserve">в т.ч. ОБ без кода R2026 </t>
  </si>
  <si>
    <t>ОБ+ФБ_R_2026</t>
  </si>
  <si>
    <t>ФБ_R_2026</t>
  </si>
  <si>
    <t>ОБ R_2026</t>
  </si>
  <si>
    <t>Всего потребность на  2027 год, руб.</t>
  </si>
  <si>
    <t>стоимость одного кв.м.по списку на 2027 год</t>
  </si>
  <si>
    <t>исходя из лимитов 2027 года</t>
  </si>
  <si>
    <t xml:space="preserve">в т.ч. ОБ без кода R2027 </t>
  </si>
  <si>
    <t>ОБ+ФБ_R_2027</t>
  </si>
  <si>
    <t>ФБ_R_2027</t>
  </si>
  <si>
    <t>ОБ R_2027</t>
  </si>
  <si>
    <t>ДОЛЯ СОСТАВЛЯЮЩАЯ В РЕГИОНАЛЬНОМ</t>
  </si>
  <si>
    <t>2026 ГОД</t>
  </si>
  <si>
    <t>2027 ГОД</t>
  </si>
  <si>
    <t>ФБ</t>
  </si>
  <si>
    <t>ОБ</t>
  </si>
  <si>
    <t>2027 ГОД для включения в бюджет</t>
  </si>
  <si>
    <t>ФОБ</t>
  </si>
  <si>
    <t>2028 ГОД</t>
  </si>
  <si>
    <t>2028 ГОД для включения в бюджет</t>
  </si>
  <si>
    <t>2026 ГОД в бюджете</t>
  </si>
  <si>
    <t>количество дете-сирот, право возникло в 2026</t>
  </si>
  <si>
    <t>право возникло, но не реализовано до 2026г</t>
  </si>
  <si>
    <t>Стоимость одного кв м площади за 2 кв.2025 (по списку 2027 года)</t>
  </si>
  <si>
    <t>РАСЧЕТ производимый в июле 2025 года на 2026-2028гг.</t>
  </si>
  <si>
    <t>Стоимость одного кв м площади за 2 кв.2025 (по списку 2028 года)</t>
  </si>
  <si>
    <t>43%.</t>
  </si>
  <si>
    <t>57%.</t>
  </si>
  <si>
    <t>количество детей-сирот, в 2027 исходя из лимитов</t>
  </si>
  <si>
    <t>количество дете-сирот,  в 2028 исходя из лимитов</t>
  </si>
  <si>
    <t>2026 ОБ +ФБ</t>
  </si>
  <si>
    <t>2027 ОБ+ФБ</t>
  </si>
  <si>
    <t xml:space="preserve">Наименование </t>
  </si>
  <si>
    <t>Итого</t>
  </si>
  <si>
    <t>Выборгский муниципальный район</t>
  </si>
  <si>
    <t>Гатчинский муниципальный округ</t>
  </si>
  <si>
    <t>Тосненский муниципальный район</t>
  </si>
  <si>
    <r>
      <t xml:space="preserve">Стоимость одного кв м площади за  2 кв </t>
    </r>
    <r>
      <rPr>
        <b/>
        <sz val="11"/>
        <rFont val="Times New Roman"/>
        <family val="1"/>
        <charset val="204"/>
      </rPr>
      <t xml:space="preserve">2025 </t>
    </r>
    <r>
      <rPr>
        <sz val="11"/>
        <rFont val="Times New Roman"/>
        <family val="1"/>
        <charset val="204"/>
      </rPr>
      <t>г, по списку 2026 года</t>
    </r>
  </si>
  <si>
    <t>Приложение 35 к пояснительной записке 2026 года</t>
  </si>
  <si>
    <t>Расчет объема субвенций бюджетам муниципальных образований Ленинградской области на осуществление отдельных государственных полномочий по организации и осуществлению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детей-сирот и детей, оставшихся без попечения родителей, лиц из числа детей-сирот и детей, оставшихся без попечения родителей,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детей-сирот и детей, оставшихся без попечения родителей, лиц из числа детей-сирот и детей, оставшихся без попечения родителей,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в случае, если их проживание в ранее занимаемых жилых помещениях признается невозможным,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до фактического обеспечения их жилыми помещениями, а также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</si>
</sst>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#,##0.000"/>
    <numFmt numFmtId="165" formatCode="_(* #,##0_);_(* \(#,##0\);_(* \-??_);_(@_)"/>
    <numFmt numFmtId="166" formatCode="_(* #,##0.0_);_(* \(#,##0.0\);_(* \-??_);_(@_)"/>
    <numFmt numFmtId="167" formatCode="_(* #,##0.00_);_(* \(#,##0.00\);_(* \-??_);_(@_)"/>
    <numFmt numFmtId="168" formatCode="_-* #,##0\ _₽_-;\-* #,##0\ _₽_-;_-* &quot;-&quot;??\ _₽_-;_-@_-"/>
    <numFmt numFmtId="169" formatCode="_-* #,##0.00000000\ _₽_-;\-* #,##0.00000000\ _₽_-;_-* &quot;-&quot;??\ _₽_-;_-@_-"/>
    <numFmt numFmtId="170" formatCode="0.0000000000000"/>
    <numFmt numFmtId="171" formatCode="0.00000000000000"/>
    <numFmt numFmtId="172" formatCode="0.00000000000"/>
    <numFmt numFmtId="173" formatCode="0.00000000"/>
    <numFmt numFmtId="174" formatCode="0.0000"/>
    <numFmt numFmtId="175" formatCode="0.000000000000000"/>
    <numFmt numFmtId="176" formatCode="0.000000000000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6">
    <xf numFmtId="0" fontId="0" fillId="0" borderId="0" xfId="0"/>
    <xf numFmtId="0" fontId="3" fillId="0" borderId="1" xfId="2" applyNumberFormat="1" applyFont="1" applyFill="1" applyBorder="1" applyAlignment="1" applyProtection="1">
      <alignment horizontal="left"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 applyProtection="1">
      <alignment horizontal="center"/>
    </xf>
    <xf numFmtId="166" fontId="3" fillId="0" borderId="1" xfId="1" applyNumberFormat="1" applyFont="1" applyFill="1" applyBorder="1" applyAlignment="1" applyProtection="1">
      <alignment horizontal="right" vertical="center" wrapText="1"/>
    </xf>
    <xf numFmtId="167" fontId="3" fillId="0" borderId="1" xfId="1" applyNumberFormat="1" applyFont="1" applyFill="1" applyBorder="1" applyAlignment="1" applyProtection="1">
      <alignment horizontal="right" vertical="center" wrapText="1"/>
    </xf>
    <xf numFmtId="167" fontId="3" fillId="0" borderId="1" xfId="2" applyNumberFormat="1" applyFont="1" applyFill="1" applyBorder="1" applyAlignment="1" applyProtection="1">
      <alignment horizontal="center" vertical="center" wrapText="1"/>
    </xf>
    <xf numFmtId="167" fontId="4" fillId="0" borderId="1" xfId="1" applyNumberFormat="1" applyFont="1" applyFill="1" applyBorder="1" applyAlignment="1" applyProtection="1">
      <alignment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1" fontId="3" fillId="0" borderId="1" xfId="2" applyNumberFormat="1" applyFont="1" applyFill="1" applyBorder="1" applyAlignment="1" applyProtection="1">
      <alignment horizontal="center" vertical="center" wrapText="1"/>
    </xf>
    <xf numFmtId="167" fontId="3" fillId="0" borderId="1" xfId="1" applyNumberFormat="1" applyFont="1" applyFill="1" applyBorder="1" applyAlignment="1" applyProtection="1">
      <alignment horizontal="center" vertical="center" wrapText="1"/>
    </xf>
    <xf numFmtId="167" fontId="5" fillId="0" borderId="1" xfId="1" applyNumberFormat="1" applyFont="1" applyFill="1" applyBorder="1" applyAlignment="1" applyProtection="1">
      <alignment horizontal="righ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2" applyNumberFormat="1" applyFont="1" applyFill="1" applyBorder="1" applyAlignment="1" applyProtection="1"/>
    <xf numFmtId="4" fontId="3" fillId="0" borderId="0" xfId="2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right" vertical="center" wrapText="1"/>
    </xf>
    <xf numFmtId="0" fontId="6" fillId="0" borderId="0" xfId="2" applyNumberFormat="1" applyFont="1" applyFill="1" applyBorder="1" applyAlignment="1" applyProtection="1"/>
    <xf numFmtId="167" fontId="7" fillId="0" borderId="1" xfId="1" applyNumberFormat="1" applyFont="1" applyFill="1" applyBorder="1" applyAlignment="1" applyProtection="1">
      <alignment horizontal="right" vertical="center" wrapText="1"/>
    </xf>
    <xf numFmtId="43" fontId="3" fillId="0" borderId="1" xfId="2" applyNumberFormat="1" applyFont="1" applyFill="1" applyBorder="1" applyAlignment="1" applyProtection="1">
      <alignment horizontal="left" vertical="top" wrapText="1"/>
    </xf>
    <xf numFmtId="43" fontId="3" fillId="0" borderId="0" xfId="2" applyNumberFormat="1" applyFont="1" applyFill="1" applyBorder="1" applyAlignment="1" applyProtection="1">
      <alignment horizontal="center"/>
    </xf>
    <xf numFmtId="4" fontId="4" fillId="0" borderId="1" xfId="0" applyNumberFormat="1" applyFont="1" applyFill="1" applyBorder="1" applyAlignment="1">
      <alignment horizontal="right" vertical="center"/>
    </xf>
    <xf numFmtId="167" fontId="3" fillId="0" borderId="1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/>
    <xf numFmtId="165" fontId="5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164" fontId="9" fillId="0" borderId="1" xfId="0" applyNumberFormat="1" applyFont="1" applyFill="1" applyBorder="1" applyAlignment="1"/>
    <xf numFmtId="4" fontId="9" fillId="0" borderId="1" xfId="0" applyNumberFormat="1" applyFont="1" applyFill="1" applyBorder="1" applyAlignment="1"/>
    <xf numFmtId="4" fontId="9" fillId="0" borderId="1" xfId="0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169" fontId="6" fillId="0" borderId="0" xfId="2" applyNumberFormat="1" applyFont="1" applyFill="1" applyBorder="1" applyAlignment="1" applyProtection="1"/>
    <xf numFmtId="0" fontId="10" fillId="0" borderId="0" xfId="2" applyNumberFormat="1" applyFont="1" applyFill="1" applyBorder="1" applyAlignment="1" applyProtection="1">
      <alignment horizontal="center"/>
    </xf>
    <xf numFmtId="0" fontId="11" fillId="0" borderId="0" xfId="2" applyNumberFormat="1" applyFont="1" applyFill="1" applyBorder="1" applyAlignment="1" applyProtection="1">
      <alignment horizontal="center"/>
    </xf>
    <xf numFmtId="4" fontId="6" fillId="0" borderId="0" xfId="2" applyNumberFormat="1" applyFont="1" applyFill="1" applyBorder="1" applyAlignment="1" applyProtection="1"/>
    <xf numFmtId="0" fontId="6" fillId="0" borderId="0" xfId="2" applyNumberFormat="1" applyFont="1" applyFill="1" applyBorder="1" applyAlignment="1" applyProtection="1">
      <alignment horizontal="center"/>
    </xf>
    <xf numFmtId="174" fontId="6" fillId="0" borderId="0" xfId="2" applyNumberFormat="1" applyFont="1" applyFill="1" applyBorder="1" applyAlignment="1" applyProtection="1">
      <alignment horizontal="center"/>
    </xf>
    <xf numFmtId="172" fontId="6" fillId="0" borderId="0" xfId="2" applyNumberFormat="1" applyFont="1" applyFill="1" applyBorder="1" applyAlignment="1" applyProtection="1">
      <alignment horizontal="center"/>
    </xf>
    <xf numFmtId="0" fontId="12" fillId="0" borderId="0" xfId="0" applyFont="1" applyFill="1"/>
    <xf numFmtId="171" fontId="6" fillId="0" borderId="0" xfId="2" applyNumberFormat="1" applyFont="1" applyFill="1" applyBorder="1" applyAlignment="1" applyProtection="1">
      <alignment horizontal="center"/>
    </xf>
    <xf numFmtId="175" fontId="6" fillId="0" borderId="0" xfId="2" applyNumberFormat="1" applyFont="1" applyFill="1" applyBorder="1" applyAlignment="1" applyProtection="1">
      <alignment horizontal="center"/>
    </xf>
    <xf numFmtId="176" fontId="6" fillId="0" borderId="0" xfId="2" applyNumberFormat="1" applyFont="1" applyFill="1" applyBorder="1" applyAlignment="1" applyProtection="1">
      <alignment horizontal="center"/>
    </xf>
    <xf numFmtId="0" fontId="4" fillId="0" borderId="0" xfId="0" applyFont="1" applyFill="1"/>
    <xf numFmtId="0" fontId="14" fillId="0" borderId="0" xfId="0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167" fontId="4" fillId="0" borderId="1" xfId="0" applyNumberFormat="1" applyFont="1" applyFill="1" applyBorder="1"/>
    <xf numFmtId="0" fontId="13" fillId="0" borderId="0" xfId="0" applyFont="1" applyFill="1" applyBorder="1"/>
    <xf numFmtId="0" fontId="13" fillId="0" borderId="0" xfId="0" applyFont="1" applyFill="1"/>
    <xf numFmtId="43" fontId="5" fillId="0" borderId="1" xfId="1" applyFont="1" applyFill="1" applyBorder="1" applyAlignment="1" applyProtection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/>
    <xf numFmtId="9" fontId="5" fillId="0" borderId="1" xfId="1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 applyProtection="1">
      <alignment horizontal="center" vertical="center"/>
    </xf>
    <xf numFmtId="0" fontId="14" fillId="0" borderId="0" xfId="0" applyFont="1" applyFill="1"/>
    <xf numFmtId="0" fontId="14" fillId="0" borderId="0" xfId="0" applyFont="1" applyFill="1" applyBorder="1" applyAlignment="1"/>
    <xf numFmtId="170" fontId="14" fillId="0" borderId="0" xfId="0" applyNumberFormat="1" applyFont="1" applyFill="1"/>
    <xf numFmtId="171" fontId="14" fillId="0" borderId="0" xfId="0" applyNumberFormat="1" applyFont="1" applyFill="1"/>
    <xf numFmtId="175" fontId="14" fillId="0" borderId="0" xfId="0" applyNumberFormat="1" applyFont="1" applyFill="1"/>
    <xf numFmtId="173" fontId="4" fillId="0" borderId="0" xfId="0" applyNumberFormat="1" applyFont="1" applyFill="1"/>
    <xf numFmtId="0" fontId="15" fillId="0" borderId="0" xfId="0" applyFont="1" applyFill="1" applyBorder="1"/>
    <xf numFmtId="0" fontId="15" fillId="0" borderId="0" xfId="0" applyFont="1" applyFill="1"/>
    <xf numFmtId="173" fontId="13" fillId="0" borderId="0" xfId="0" applyNumberFormat="1" applyFont="1" applyFill="1"/>
    <xf numFmtId="0" fontId="8" fillId="0" borderId="8" xfId="0" applyFont="1" applyFill="1" applyBorder="1" applyAlignment="1">
      <alignment wrapText="1"/>
    </xf>
    <xf numFmtId="0" fontId="8" fillId="0" borderId="8" xfId="0" applyFont="1" applyFill="1" applyBorder="1" applyAlignment="1"/>
    <xf numFmtId="0" fontId="3" fillId="0" borderId="0" xfId="0" applyFont="1" applyFill="1" applyAlignment="1">
      <alignment horizontal="right"/>
    </xf>
    <xf numFmtId="43" fontId="8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0" xfId="0" applyFont="1" applyFill="1"/>
    <xf numFmtId="0" fontId="7" fillId="0" borderId="0" xfId="0" applyFont="1" applyFill="1"/>
    <xf numFmtId="0" fontId="8" fillId="0" borderId="1" xfId="2" applyNumberFormat="1" applyFont="1" applyFill="1" applyBorder="1" applyAlignment="1" applyProtection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 applyProtection="1">
      <alignment horizontal="right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 applyProtection="1">
      <alignment horizontal="right" vertical="center" wrapText="1"/>
    </xf>
    <xf numFmtId="167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/>
    <xf numFmtId="4" fontId="8" fillId="0" borderId="1" xfId="0" applyNumberFormat="1" applyFont="1" applyFill="1" applyBorder="1" applyAlignment="1"/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43" fontId="8" fillId="0" borderId="1" xfId="2" applyNumberFormat="1" applyFont="1" applyFill="1" applyBorder="1" applyAlignment="1" applyProtection="1">
      <alignment horizontal="left" vertical="top" wrapText="1"/>
    </xf>
    <xf numFmtId="43" fontId="8" fillId="0" borderId="1" xfId="1" applyFont="1" applyFill="1" applyBorder="1" applyAlignment="1" applyProtection="1">
      <alignment horizontal="center" vertical="center"/>
    </xf>
    <xf numFmtId="0" fontId="7" fillId="0" borderId="0" xfId="0" applyFont="1" applyFill="1" applyBorder="1"/>
    <xf numFmtId="0" fontId="16" fillId="0" borderId="0" xfId="0" applyFont="1" applyFill="1" applyBorder="1"/>
    <xf numFmtId="0" fontId="4" fillId="0" borderId="1" xfId="2" applyNumberFormat="1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 applyProtection="1">
      <alignment horizontal="center" vertical="center" wrapText="1"/>
    </xf>
    <xf numFmtId="0" fontId="7" fillId="0" borderId="7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165" fontId="7" fillId="0" borderId="1" xfId="2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66" fontId="7" fillId="0" borderId="4" xfId="1" applyNumberFormat="1" applyFont="1" applyFill="1" applyBorder="1" applyAlignment="1" applyProtection="1">
      <alignment horizontal="center" vertical="center" wrapText="1"/>
    </xf>
    <xf numFmtId="166" fontId="7" fillId="0" borderId="5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 applyProtection="1">
      <alignment horizontal="center" vertical="center" wrapText="1"/>
    </xf>
    <xf numFmtId="0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/>
    </xf>
  </cellXfs>
  <cellStyles count="3">
    <cellStyle name="Обычный" xfId="0" builtinId="0"/>
    <cellStyle name="Обычный 12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8"/>
  <sheetViews>
    <sheetView tabSelected="1" topLeftCell="D1" zoomScale="89" zoomScaleNormal="89" zoomScaleSheetLayoutView="70" workbookViewId="0">
      <selection activeCell="R16" sqref="R16"/>
    </sheetView>
  </sheetViews>
  <sheetFormatPr defaultRowHeight="15" x14ac:dyDescent="0.25"/>
  <cols>
    <col min="1" max="1" width="4.140625" style="50" hidden="1" customWidth="1"/>
    <col min="2" max="2" width="4" style="50" hidden="1" customWidth="1"/>
    <col min="3" max="3" width="4.140625" style="50" hidden="1" customWidth="1"/>
    <col min="4" max="4" width="4.140625" style="50" customWidth="1"/>
    <col min="5" max="5" width="16.140625" style="50" customWidth="1"/>
    <col min="6" max="6" width="10.28515625" style="14" customWidth="1"/>
    <col min="7" max="7" width="11.28515625" style="14" customWidth="1"/>
    <col min="8" max="8" width="9.7109375" style="14" customWidth="1"/>
    <col min="9" max="9" width="11.85546875" style="14" customWidth="1"/>
    <col min="10" max="10" width="13.28515625" style="14" customWidth="1"/>
    <col min="11" max="11" width="8.85546875" style="15" customWidth="1"/>
    <col min="12" max="12" width="16" style="3" customWidth="1"/>
    <col min="13" max="13" width="16.7109375" style="3" customWidth="1"/>
    <col min="14" max="14" width="15.28515625" style="3" customWidth="1"/>
    <col min="15" max="15" width="21.7109375" style="3" customWidth="1"/>
    <col min="16" max="16" width="19.42578125" style="3" customWidth="1"/>
    <col min="17" max="17" width="20.85546875" style="3" customWidth="1"/>
    <col min="18" max="18" width="17.85546875" style="3" customWidth="1"/>
    <col min="19" max="19" width="19.42578125" style="3" customWidth="1"/>
    <col min="20" max="20" width="20.28515625" style="3" customWidth="1"/>
    <col min="21" max="21" width="0.28515625" style="3" hidden="1" customWidth="1"/>
    <col min="22" max="22" width="14" style="3" hidden="1" customWidth="1"/>
    <col min="23" max="23" width="14.5703125" style="3" hidden="1" customWidth="1"/>
    <col min="24" max="24" width="13.140625" style="50" hidden="1" customWidth="1"/>
    <col min="25" max="25" width="16" style="50" hidden="1" customWidth="1"/>
    <col min="26" max="26" width="12.28515625" style="50" hidden="1" customWidth="1"/>
    <col min="27" max="27" width="11" style="50" hidden="1" customWidth="1"/>
    <col min="28" max="28" width="12.28515625" style="50" hidden="1" customWidth="1"/>
    <col min="29" max="29" width="12.140625" style="50" hidden="1" customWidth="1"/>
    <col min="30" max="30" width="5.7109375" style="50" hidden="1" customWidth="1"/>
    <col min="31" max="31" width="13.5703125" style="50" hidden="1" customWidth="1"/>
    <col min="32" max="32" width="12.85546875" style="50" hidden="1" customWidth="1"/>
    <col min="33" max="33" width="17.7109375" style="50" hidden="1" customWidth="1"/>
    <col min="34" max="34" width="13.140625" style="50" hidden="1" customWidth="1"/>
    <col min="35" max="35" width="15.5703125" style="50" hidden="1" customWidth="1"/>
    <col min="36" max="36" width="18.140625" style="50" hidden="1" customWidth="1"/>
    <col min="37" max="37" width="19.28515625" style="50" hidden="1" customWidth="1"/>
    <col min="38" max="38" width="24.42578125" style="50" customWidth="1"/>
    <col min="39" max="39" width="23" style="50" customWidth="1"/>
    <col min="40" max="40" width="22.7109375" style="50" customWidth="1"/>
    <col min="41" max="41" width="18.5703125" style="50" customWidth="1"/>
    <col min="42" max="42" width="19.42578125" style="50" customWidth="1"/>
    <col min="43" max="43" width="20.42578125" style="50" customWidth="1"/>
    <col min="44" max="44" width="0.140625" style="50" hidden="1" customWidth="1"/>
    <col min="45" max="45" width="24.85546875" style="50" customWidth="1"/>
    <col min="46" max="16384" width="9.140625" style="50"/>
  </cols>
  <sheetData>
    <row r="1" spans="3:56" x14ac:dyDescent="0.25">
      <c r="AS1" s="68" t="s">
        <v>72</v>
      </c>
    </row>
    <row r="3" spans="3:56" ht="126" customHeight="1" x14ac:dyDescent="0.25">
      <c r="D3" s="98" t="s">
        <v>73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</row>
    <row r="4" spans="3:56" ht="15.75" x14ac:dyDescent="0.25">
      <c r="C4" s="44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/>
      <c r="Y4" s="67"/>
      <c r="Z4" s="67"/>
      <c r="AA4" s="67"/>
      <c r="AB4" s="67"/>
      <c r="AC4" s="67"/>
      <c r="AD4" s="67"/>
      <c r="AE4" s="67"/>
      <c r="AF4" s="67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</row>
    <row r="5" spans="3:56" s="71" customFormat="1" ht="24" customHeight="1" x14ac:dyDescent="0.25">
      <c r="C5" s="72"/>
      <c r="D5" s="101" t="s">
        <v>0</v>
      </c>
      <c r="E5" s="101" t="s">
        <v>66</v>
      </c>
      <c r="F5" s="112" t="s">
        <v>58</v>
      </c>
      <c r="G5" s="113"/>
      <c r="H5" s="113"/>
      <c r="I5" s="113"/>
      <c r="J5" s="113"/>
      <c r="K5" s="113"/>
      <c r="L5" s="114"/>
      <c r="M5" s="91"/>
      <c r="N5" s="91"/>
      <c r="O5" s="99" t="s">
        <v>46</v>
      </c>
      <c r="P5" s="100"/>
      <c r="Q5" s="100"/>
      <c r="R5" s="100"/>
      <c r="S5" s="100"/>
      <c r="T5" s="100"/>
      <c r="U5" s="91"/>
      <c r="V5" s="110" t="s">
        <v>30</v>
      </c>
      <c r="W5" s="110" t="s">
        <v>31</v>
      </c>
      <c r="X5" s="103" t="s">
        <v>1</v>
      </c>
      <c r="Y5" s="104"/>
      <c r="Z5" s="105" t="s">
        <v>4</v>
      </c>
      <c r="AA5" s="107" t="s">
        <v>5</v>
      </c>
      <c r="AB5" s="108"/>
      <c r="AC5" s="107" t="s">
        <v>8</v>
      </c>
      <c r="AD5" s="109"/>
      <c r="AE5" s="109"/>
      <c r="AF5" s="108"/>
      <c r="AG5" s="105" t="s">
        <v>28</v>
      </c>
      <c r="AH5" s="105" t="s">
        <v>29</v>
      </c>
      <c r="AI5" s="92"/>
      <c r="AJ5" s="93"/>
      <c r="AK5" s="93"/>
      <c r="AL5" s="115" t="s">
        <v>47</v>
      </c>
      <c r="AM5" s="115"/>
      <c r="AN5" s="115"/>
      <c r="AO5" s="115"/>
      <c r="AP5" s="115"/>
      <c r="AQ5" s="115"/>
      <c r="AR5" s="93"/>
      <c r="AS5" s="94" t="s">
        <v>52</v>
      </c>
      <c r="AT5" s="72"/>
    </row>
    <row r="6" spans="3:56" s="71" customFormat="1" ht="126" customHeight="1" x14ac:dyDescent="0.25">
      <c r="C6" s="72"/>
      <c r="D6" s="102"/>
      <c r="E6" s="102"/>
      <c r="F6" s="88" t="s">
        <v>55</v>
      </c>
      <c r="G6" s="88" t="s">
        <v>56</v>
      </c>
      <c r="H6" s="88" t="s">
        <v>62</v>
      </c>
      <c r="I6" s="88" t="s">
        <v>63</v>
      </c>
      <c r="J6" s="89" t="s">
        <v>71</v>
      </c>
      <c r="K6" s="90" t="s">
        <v>33</v>
      </c>
      <c r="L6" s="90" t="s">
        <v>32</v>
      </c>
      <c r="M6" s="95" t="s">
        <v>57</v>
      </c>
      <c r="N6" s="95" t="s">
        <v>59</v>
      </c>
      <c r="O6" s="96" t="s">
        <v>64</v>
      </c>
      <c r="P6" s="96" t="s">
        <v>54</v>
      </c>
      <c r="Q6" s="96" t="s">
        <v>34</v>
      </c>
      <c r="R6" s="96" t="s">
        <v>35</v>
      </c>
      <c r="S6" s="96" t="s">
        <v>36</v>
      </c>
      <c r="T6" s="96" t="s">
        <v>37</v>
      </c>
      <c r="U6" s="96" t="s">
        <v>39</v>
      </c>
      <c r="V6" s="111"/>
      <c r="W6" s="111"/>
      <c r="X6" s="97" t="s">
        <v>2</v>
      </c>
      <c r="Y6" s="97" t="s">
        <v>3</v>
      </c>
      <c r="Z6" s="106"/>
      <c r="AA6" s="97" t="s">
        <v>6</v>
      </c>
      <c r="AB6" s="97" t="s">
        <v>7</v>
      </c>
      <c r="AC6" s="97" t="s">
        <v>11</v>
      </c>
      <c r="AD6" s="97" t="s">
        <v>9</v>
      </c>
      <c r="AE6" s="97" t="s">
        <v>10</v>
      </c>
      <c r="AF6" s="97" t="s">
        <v>12</v>
      </c>
      <c r="AG6" s="106"/>
      <c r="AH6" s="106"/>
      <c r="AI6" s="97" t="s">
        <v>40</v>
      </c>
      <c r="AJ6" s="96" t="s">
        <v>38</v>
      </c>
      <c r="AK6" s="96" t="s">
        <v>45</v>
      </c>
      <c r="AL6" s="96" t="s">
        <v>65</v>
      </c>
      <c r="AM6" s="96" t="s">
        <v>50</v>
      </c>
      <c r="AN6" s="96" t="s">
        <v>41</v>
      </c>
      <c r="AO6" s="96" t="s">
        <v>42</v>
      </c>
      <c r="AP6" s="96" t="s">
        <v>43</v>
      </c>
      <c r="AQ6" s="96" t="s">
        <v>44</v>
      </c>
      <c r="AR6" s="96"/>
      <c r="AS6" s="96" t="s">
        <v>53</v>
      </c>
      <c r="AT6" s="86"/>
      <c r="AU6" s="87"/>
      <c r="AV6" s="87"/>
      <c r="AW6" s="87"/>
      <c r="AX6" s="87"/>
      <c r="AY6" s="87"/>
      <c r="AZ6" s="87"/>
      <c r="BA6" s="87"/>
      <c r="BB6" s="87"/>
      <c r="BC6" s="87"/>
      <c r="BD6" s="87"/>
    </row>
    <row r="7" spans="3:56" ht="37.5" customHeight="1" x14ac:dyDescent="0.25">
      <c r="C7" s="44"/>
      <c r="D7" s="70">
        <v>1</v>
      </c>
      <c r="E7" s="1" t="s">
        <v>15</v>
      </c>
      <c r="F7" s="8">
        <v>14</v>
      </c>
      <c r="G7" s="8"/>
      <c r="H7" s="9">
        <v>20</v>
      </c>
      <c r="I7" s="9">
        <v>18</v>
      </c>
      <c r="J7" s="21">
        <v>50216.45</v>
      </c>
      <c r="K7" s="16">
        <v>33</v>
      </c>
      <c r="L7" s="47">
        <f t="shared" ref="L7:L24" si="0">F7*J7*K7</f>
        <v>23199999.899999999</v>
      </c>
      <c r="M7" s="4">
        <v>49747.474999999999</v>
      </c>
      <c r="N7" s="5">
        <v>50000</v>
      </c>
      <c r="O7" s="18">
        <f>P7+S7</f>
        <v>23560483.310771372</v>
      </c>
      <c r="P7" s="5">
        <v>23199999.899999999</v>
      </c>
      <c r="Q7" s="10">
        <f>SUM(O7-R7)</f>
        <v>22793497.330361348</v>
      </c>
      <c r="R7" s="10">
        <f>SUM(P7/30.2482711451877)</f>
        <v>766985.98041002301</v>
      </c>
      <c r="S7" s="10">
        <f>SUM(R7*0.46999999997218)</f>
        <v>360483.41077137325</v>
      </c>
      <c r="T7" s="10">
        <f>SUM(R7*0.530000000027822)</f>
        <v>406502.56963865127</v>
      </c>
      <c r="U7" s="5">
        <v>45454.54</v>
      </c>
      <c r="V7" s="5"/>
      <c r="W7" s="5"/>
      <c r="X7" s="6"/>
      <c r="Y7" s="6"/>
      <c r="Z7" s="7"/>
      <c r="AA7" s="7"/>
      <c r="AB7" s="7"/>
      <c r="AC7" s="26"/>
      <c r="AD7" s="27"/>
      <c r="AE7" s="26"/>
      <c r="AF7" s="26"/>
      <c r="AG7" s="48"/>
      <c r="AH7" s="48"/>
      <c r="AI7" s="5">
        <v>91564010.010000005</v>
      </c>
      <c r="AJ7" s="5" t="e">
        <f>#REF!*K7*U7</f>
        <v>#REF!</v>
      </c>
      <c r="AK7" s="5">
        <f>SUM(AM7/30.4347682062852)</f>
        <v>1109656.3374852841</v>
      </c>
      <c r="AL7" s="19">
        <f>AM7+AP7</f>
        <v>34081979.754105121</v>
      </c>
      <c r="AM7" s="5">
        <v>33772133.420000002</v>
      </c>
      <c r="AN7" s="10">
        <f>SUM(AL7-AO7)</f>
        <v>33361294.746309187</v>
      </c>
      <c r="AO7" s="10">
        <f>SUM(AM7/46.8611571694618)</f>
        <v>720685.0077959327</v>
      </c>
      <c r="AP7" s="10">
        <f>SUM(AO7*0.429933092479225)</f>
        <v>309846.33410511975</v>
      </c>
      <c r="AQ7" s="10">
        <f>SUM(AO7*0.570066907520775)</f>
        <v>410838.67369081301</v>
      </c>
      <c r="AR7" s="5">
        <f>SUM(AS7/47.4367818746748)</f>
        <v>626096.43458668131</v>
      </c>
      <c r="AS7" s="10">
        <f t="shared" ref="AS7:AS15" si="1">I7*K7*N7</f>
        <v>29700000</v>
      </c>
      <c r="AT7" s="46"/>
      <c r="AU7" s="49"/>
      <c r="AV7" s="49"/>
      <c r="AW7" s="49"/>
      <c r="AX7" s="49"/>
      <c r="AY7" s="49"/>
      <c r="AZ7" s="49"/>
      <c r="BA7" s="49"/>
      <c r="BB7" s="49"/>
      <c r="BC7" s="49"/>
      <c r="BD7" s="49"/>
    </row>
    <row r="8" spans="3:56" ht="37.5" customHeight="1" x14ac:dyDescent="0.25">
      <c r="C8" s="44"/>
      <c r="D8" s="70">
        <v>2</v>
      </c>
      <c r="E8" s="1" t="s">
        <v>16</v>
      </c>
      <c r="F8" s="8">
        <v>13</v>
      </c>
      <c r="G8" s="8"/>
      <c r="H8" s="9">
        <v>18</v>
      </c>
      <c r="I8" s="9">
        <v>18</v>
      </c>
      <c r="J8" s="5">
        <v>109575.71</v>
      </c>
      <c r="K8" s="16">
        <v>33</v>
      </c>
      <c r="L8" s="47">
        <f t="shared" si="0"/>
        <v>47007979.589999996</v>
      </c>
      <c r="M8" s="5">
        <v>106747.46</v>
      </c>
      <c r="N8" s="5">
        <v>102200.3</v>
      </c>
      <c r="O8" s="18">
        <f t="shared" ref="O8:O25" si="2">P8+S8</f>
        <v>47738393.249013603</v>
      </c>
      <c r="P8" s="5">
        <v>47007979.589999996</v>
      </c>
      <c r="Q8" s="10">
        <f t="shared" ref="Q8:Q24" si="3">SUM(O8-R8)</f>
        <v>46184321.63399905</v>
      </c>
      <c r="R8" s="10">
        <f t="shared" ref="R8:R24" si="4">SUM(P8/30.2482711451877)</f>
        <v>1554071.6150145545</v>
      </c>
      <c r="S8" s="10">
        <f t="shared" ref="S8:S24" si="5">SUM(R8*0.46999999997218)</f>
        <v>730413.65901360638</v>
      </c>
      <c r="T8" s="10">
        <f t="shared" ref="T8:T24" si="6">SUM(R8*0.530000000027822)</f>
        <v>823657.95600095124</v>
      </c>
      <c r="U8" s="5">
        <v>113703.35</v>
      </c>
      <c r="V8" s="5"/>
      <c r="W8" s="5"/>
      <c r="X8" s="6"/>
      <c r="Y8" s="6"/>
      <c r="Z8" s="7"/>
      <c r="AA8" s="7"/>
      <c r="AB8" s="7"/>
      <c r="AC8" s="26"/>
      <c r="AD8" s="27"/>
      <c r="AE8" s="26"/>
      <c r="AF8" s="26"/>
      <c r="AG8" s="48"/>
      <c r="AH8" s="48"/>
      <c r="AI8" s="5">
        <v>75535983.019999996</v>
      </c>
      <c r="AJ8" s="5" t="e">
        <f>#REF!*K8*U8</f>
        <v>#REF!</v>
      </c>
      <c r="AK8" s="5">
        <f t="shared" ref="AK8:AK24" si="7">SUM(AM8/30.4347682062852)</f>
        <v>2083406.4123710126</v>
      </c>
      <c r="AL8" s="19">
        <f t="shared" ref="AL8:AL25" si="8">AM8+AP8</f>
        <v>63989735.170546263</v>
      </c>
      <c r="AM8" s="5">
        <f t="shared" ref="AM8:AM24" si="9">H8*K8*M8</f>
        <v>63407991.240000002</v>
      </c>
      <c r="AN8" s="10">
        <f t="shared" ref="AN8:AN24" si="10">SUM(AL8-AO8)</f>
        <v>62636631.767429247</v>
      </c>
      <c r="AO8" s="10">
        <f t="shared" ref="AO8:AO24" si="11">SUM(AM8/46.8611571694618)</f>
        <v>1353103.4031170136</v>
      </c>
      <c r="AP8" s="10">
        <f t="shared" ref="AP8:AP24" si="12">SUM(AO8*0.429933092479225)</f>
        <v>581743.93054626114</v>
      </c>
      <c r="AQ8" s="10">
        <f t="shared" ref="AQ8:AQ24" si="13">SUM(AO8*0.570066907520775)</f>
        <v>771359.47257075261</v>
      </c>
      <c r="AR8" s="5">
        <f t="shared" ref="AR8:AR24" si="14">SUM(AS8/47.4367818746748)</f>
        <v>1279744.8688737841</v>
      </c>
      <c r="AS8" s="10">
        <f t="shared" si="1"/>
        <v>60706978.200000003</v>
      </c>
      <c r="AT8" s="46"/>
      <c r="AU8" s="49"/>
      <c r="AV8" s="49"/>
      <c r="AW8" s="49"/>
      <c r="AX8" s="49"/>
      <c r="AY8" s="49"/>
      <c r="AZ8" s="49"/>
      <c r="BA8" s="49"/>
      <c r="BB8" s="49"/>
      <c r="BC8" s="49"/>
      <c r="BD8" s="49"/>
    </row>
    <row r="9" spans="3:56" ht="37.5" customHeight="1" x14ac:dyDescent="0.25">
      <c r="C9" s="44"/>
      <c r="D9" s="70">
        <v>3</v>
      </c>
      <c r="E9" s="1" t="s">
        <v>13</v>
      </c>
      <c r="F9" s="8">
        <v>16</v>
      </c>
      <c r="G9" s="8"/>
      <c r="H9" s="9">
        <v>31</v>
      </c>
      <c r="I9" s="9">
        <v>33</v>
      </c>
      <c r="J9" s="22">
        <v>88359.65</v>
      </c>
      <c r="K9" s="16">
        <v>33</v>
      </c>
      <c r="L9" s="47">
        <f t="shared" si="0"/>
        <v>46653895.199999996</v>
      </c>
      <c r="M9" s="5">
        <v>96606.38</v>
      </c>
      <c r="N9" s="5">
        <v>93928.320000000007</v>
      </c>
      <c r="O9" s="18">
        <f t="shared" si="2"/>
        <v>47378807.068101607</v>
      </c>
      <c r="P9" s="5">
        <v>46653895.199999996</v>
      </c>
      <c r="Q9" s="10">
        <f t="shared" si="3"/>
        <v>45836441.391198374</v>
      </c>
      <c r="R9" s="10">
        <f t="shared" si="4"/>
        <v>1542365.6769032341</v>
      </c>
      <c r="S9" s="10">
        <f t="shared" si="5"/>
        <v>724911.86810161138</v>
      </c>
      <c r="T9" s="10">
        <f t="shared" si="6"/>
        <v>817453.80880162574</v>
      </c>
      <c r="U9" s="5">
        <v>96254.21</v>
      </c>
      <c r="V9" s="5"/>
      <c r="W9" s="5"/>
      <c r="X9" s="6"/>
      <c r="Y9" s="6"/>
      <c r="Z9" s="7"/>
      <c r="AA9" s="7"/>
      <c r="AB9" s="7"/>
      <c r="AC9" s="26"/>
      <c r="AD9" s="27"/>
      <c r="AE9" s="26"/>
      <c r="AF9" s="26"/>
      <c r="AG9" s="48"/>
      <c r="AH9" s="48"/>
      <c r="AI9" s="5">
        <v>109498568.05</v>
      </c>
      <c r="AJ9" s="5" t="e">
        <f>#REF!*K9*U9</f>
        <v>#REF!</v>
      </c>
      <c r="AK9" s="5">
        <f t="shared" si="7"/>
        <v>3247217.9866837496</v>
      </c>
      <c r="AL9" s="19">
        <f t="shared" si="8"/>
        <v>99735038.624775335</v>
      </c>
      <c r="AM9" s="5">
        <f t="shared" si="9"/>
        <v>98828326.74000001</v>
      </c>
      <c r="AN9" s="10">
        <f t="shared" si="10"/>
        <v>97626078.18270576</v>
      </c>
      <c r="AO9" s="10">
        <f t="shared" si="11"/>
        <v>2108960.4420695757</v>
      </c>
      <c r="AP9" s="10">
        <f t="shared" si="12"/>
        <v>906711.88477532612</v>
      </c>
      <c r="AQ9" s="10">
        <f t="shared" si="13"/>
        <v>1202248.5572942495</v>
      </c>
      <c r="AR9" s="5">
        <f t="shared" si="14"/>
        <v>2156300.1628196188</v>
      </c>
      <c r="AS9" s="10">
        <f t="shared" si="1"/>
        <v>102287940.48</v>
      </c>
      <c r="AT9" s="46"/>
      <c r="AU9" s="49"/>
      <c r="AV9" s="49"/>
      <c r="AW9" s="49"/>
      <c r="AX9" s="49"/>
      <c r="AY9" s="49"/>
      <c r="AZ9" s="49"/>
      <c r="BA9" s="49"/>
      <c r="BB9" s="49"/>
      <c r="BC9" s="49"/>
      <c r="BD9" s="49"/>
    </row>
    <row r="10" spans="3:56" ht="37.5" customHeight="1" x14ac:dyDescent="0.25">
      <c r="C10" s="44"/>
      <c r="D10" s="70">
        <v>4</v>
      </c>
      <c r="E10" s="1" t="s">
        <v>14</v>
      </c>
      <c r="F10" s="8">
        <v>35</v>
      </c>
      <c r="G10" s="8"/>
      <c r="H10" s="9">
        <v>31</v>
      </c>
      <c r="I10" s="9">
        <v>38</v>
      </c>
      <c r="J10" s="23">
        <v>177574.15</v>
      </c>
      <c r="K10" s="16">
        <v>33</v>
      </c>
      <c r="L10" s="47">
        <f t="shared" si="0"/>
        <v>205098143.25</v>
      </c>
      <c r="M10" s="23">
        <v>177574.15</v>
      </c>
      <c r="N10" s="23">
        <v>177574.15</v>
      </c>
      <c r="O10" s="18">
        <f t="shared" si="2"/>
        <v>208284974.22156546</v>
      </c>
      <c r="P10" s="5">
        <v>205098143.25</v>
      </c>
      <c r="Q10" s="10">
        <f t="shared" si="3"/>
        <v>201504482.79230142</v>
      </c>
      <c r="R10" s="10">
        <f t="shared" si="4"/>
        <v>6780491.4292640407</v>
      </c>
      <c r="S10" s="10">
        <f t="shared" si="5"/>
        <v>3186830.9715654659</v>
      </c>
      <c r="T10" s="10">
        <f t="shared" si="6"/>
        <v>3593660.4576985883</v>
      </c>
      <c r="U10" s="5">
        <v>181986.32</v>
      </c>
      <c r="V10" s="5"/>
      <c r="W10" s="5"/>
      <c r="X10" s="6"/>
      <c r="Y10" s="6"/>
      <c r="Z10" s="7"/>
      <c r="AA10" s="7"/>
      <c r="AB10" s="7"/>
      <c r="AC10" s="26"/>
      <c r="AD10" s="27"/>
      <c r="AE10" s="26"/>
      <c r="AF10" s="26"/>
      <c r="AG10" s="48"/>
      <c r="AH10" s="48"/>
      <c r="AI10" s="5">
        <v>185269908.34999999</v>
      </c>
      <c r="AJ10" s="5" t="e">
        <f>#REF!*K10*U10</f>
        <v>#REF!</v>
      </c>
      <c r="AK10" s="5">
        <f t="shared" si="7"/>
        <v>5968777.3607713906</v>
      </c>
      <c r="AL10" s="19">
        <f t="shared" si="8"/>
        <v>183325000.98866811</v>
      </c>
      <c r="AM10" s="5">
        <f t="shared" si="9"/>
        <v>181658355.44999999</v>
      </c>
      <c r="AN10" s="10">
        <f t="shared" si="10"/>
        <v>179448477.94863567</v>
      </c>
      <c r="AO10" s="10">
        <f t="shared" si="11"/>
        <v>3876523.0400324394</v>
      </c>
      <c r="AP10" s="10">
        <f t="shared" si="12"/>
        <v>1666645.5386681133</v>
      </c>
      <c r="AQ10" s="10">
        <f t="shared" si="13"/>
        <v>2209877.5013643266</v>
      </c>
      <c r="AR10" s="5">
        <f t="shared" si="14"/>
        <v>4694205.1146787778</v>
      </c>
      <c r="AS10" s="10">
        <f t="shared" si="1"/>
        <v>222677984.09999999</v>
      </c>
      <c r="AT10" s="46"/>
      <c r="AU10" s="49"/>
      <c r="AV10" s="49"/>
      <c r="AW10" s="49"/>
      <c r="AX10" s="49"/>
      <c r="AY10" s="49"/>
      <c r="AZ10" s="49"/>
      <c r="BA10" s="49"/>
      <c r="BB10" s="49"/>
      <c r="BC10" s="49"/>
      <c r="BD10" s="49"/>
    </row>
    <row r="11" spans="3:56" ht="37.5" customHeight="1" x14ac:dyDescent="0.25">
      <c r="C11" s="44"/>
      <c r="D11" s="70">
        <v>5</v>
      </c>
      <c r="E11" s="1" t="s">
        <v>68</v>
      </c>
      <c r="F11" s="8">
        <v>20</v>
      </c>
      <c r="G11" s="8"/>
      <c r="H11" s="9">
        <v>35</v>
      </c>
      <c r="I11" s="9">
        <v>36</v>
      </c>
      <c r="J11" s="22">
        <v>102751.97</v>
      </c>
      <c r="K11" s="16">
        <v>33</v>
      </c>
      <c r="L11" s="47">
        <f t="shared" si="0"/>
        <v>67816300.200000003</v>
      </c>
      <c r="M11" s="5">
        <v>125177.06</v>
      </c>
      <c r="N11" s="5">
        <v>109425.3</v>
      </c>
      <c r="O11" s="18">
        <f t="shared" si="2"/>
        <v>68870035.170145035</v>
      </c>
      <c r="P11" s="5">
        <v>67816300.200000003</v>
      </c>
      <c r="Q11" s="10">
        <f t="shared" si="3"/>
        <v>66628045.871831395</v>
      </c>
      <c r="R11" s="10">
        <f t="shared" si="4"/>
        <v>2241989.2983136368</v>
      </c>
      <c r="S11" s="10">
        <f t="shared" si="5"/>
        <v>1053734.9701450372</v>
      </c>
      <c r="T11" s="10">
        <f t="shared" si="6"/>
        <v>1188254.3281686041</v>
      </c>
      <c r="U11" s="5">
        <v>123862.94</v>
      </c>
      <c r="V11" s="5"/>
      <c r="W11" s="5"/>
      <c r="X11" s="6"/>
      <c r="Y11" s="6"/>
      <c r="Z11" s="7"/>
      <c r="AA11" s="7"/>
      <c r="AB11" s="7"/>
      <c r="AC11" s="26"/>
      <c r="AD11" s="27"/>
      <c r="AE11" s="26"/>
      <c r="AF11" s="26"/>
      <c r="AG11" s="48"/>
      <c r="AH11" s="48"/>
      <c r="AI11" s="5">
        <v>126776251.06999999</v>
      </c>
      <c r="AJ11" s="5" t="e">
        <f>#REF!*K11*U11</f>
        <v>#REF!</v>
      </c>
      <c r="AK11" s="5">
        <f t="shared" si="7"/>
        <v>4750471.6750279814</v>
      </c>
      <c r="AL11" s="19">
        <f t="shared" si="8"/>
        <v>145905965.64127734</v>
      </c>
      <c r="AM11" s="5">
        <f t="shared" si="9"/>
        <v>144579504.30000001</v>
      </c>
      <c r="AN11" s="10">
        <f t="shared" si="10"/>
        <v>142820691.75917572</v>
      </c>
      <c r="AO11" s="10">
        <f t="shared" si="11"/>
        <v>3085273.8821016294</v>
      </c>
      <c r="AP11" s="10">
        <f t="shared" si="12"/>
        <v>1326461.3412773374</v>
      </c>
      <c r="AQ11" s="10">
        <f t="shared" si="13"/>
        <v>1758812.5408242922</v>
      </c>
      <c r="AR11" s="5">
        <f t="shared" si="14"/>
        <v>2740431.6073431191</v>
      </c>
      <c r="AS11" s="10">
        <f t="shared" si="1"/>
        <v>129997256.40000001</v>
      </c>
      <c r="AT11" s="46"/>
      <c r="AU11" s="49"/>
      <c r="AV11" s="49"/>
      <c r="AW11" s="49"/>
      <c r="AX11" s="49"/>
      <c r="AY11" s="49"/>
      <c r="AZ11" s="49"/>
      <c r="BA11" s="49"/>
      <c r="BB11" s="49"/>
      <c r="BC11" s="49"/>
      <c r="BD11" s="49"/>
    </row>
    <row r="12" spans="3:56" ht="37.5" customHeight="1" x14ac:dyDescent="0.25">
      <c r="C12" s="44"/>
      <c r="D12" s="70">
        <v>6</v>
      </c>
      <c r="E12" s="1" t="s">
        <v>69</v>
      </c>
      <c r="F12" s="8">
        <v>28</v>
      </c>
      <c r="G12" s="8">
        <v>9</v>
      </c>
      <c r="H12" s="9">
        <v>42</v>
      </c>
      <c r="I12" s="9">
        <v>42</v>
      </c>
      <c r="J12" s="5">
        <v>128296.82</v>
      </c>
      <c r="K12" s="16">
        <v>33</v>
      </c>
      <c r="L12" s="47">
        <f t="shared" si="0"/>
        <v>118546261.67999999</v>
      </c>
      <c r="M12" s="5">
        <v>126877.63</v>
      </c>
      <c r="N12" s="4">
        <v>125175.48</v>
      </c>
      <c r="O12" s="18">
        <f t="shared" si="2"/>
        <v>120388242.75451724</v>
      </c>
      <c r="P12" s="5">
        <v>118546261.67999999</v>
      </c>
      <c r="Q12" s="10">
        <f t="shared" si="3"/>
        <v>116469134.08509962</v>
      </c>
      <c r="R12" s="10">
        <f t="shared" si="4"/>
        <v>3919108.6694176211</v>
      </c>
      <c r="S12" s="10">
        <f t="shared" si="5"/>
        <v>1841981.0745172524</v>
      </c>
      <c r="T12" s="10">
        <f t="shared" si="6"/>
        <v>2077127.5949003766</v>
      </c>
      <c r="U12" s="5">
        <v>126500.64</v>
      </c>
      <c r="V12" s="5"/>
      <c r="W12" s="5"/>
      <c r="X12" s="6"/>
      <c r="Y12" s="6"/>
      <c r="Z12" s="7"/>
      <c r="AA12" s="7"/>
      <c r="AB12" s="7"/>
      <c r="AC12" s="26"/>
      <c r="AD12" s="27"/>
      <c r="AE12" s="26"/>
      <c r="AF12" s="26"/>
      <c r="AG12" s="48"/>
      <c r="AH12" s="48"/>
      <c r="AI12" s="5">
        <v>200433712.09999999</v>
      </c>
      <c r="AJ12" s="5" t="e">
        <f>#REF!*K12*U12</f>
        <v>#REF!</v>
      </c>
      <c r="AK12" s="5">
        <f t="shared" si="7"/>
        <v>5778010.0044817841</v>
      </c>
      <c r="AL12" s="19">
        <f t="shared" si="8"/>
        <v>177465773.26637995</v>
      </c>
      <c r="AM12" s="5">
        <f t="shared" si="9"/>
        <v>175852395.18000001</v>
      </c>
      <c r="AN12" s="10">
        <f t="shared" si="10"/>
        <v>173713147.30061319</v>
      </c>
      <c r="AO12" s="10">
        <f t="shared" si="11"/>
        <v>3752625.9657667708</v>
      </c>
      <c r="AP12" s="10">
        <f t="shared" si="12"/>
        <v>1613378.0863799462</v>
      </c>
      <c r="AQ12" s="10">
        <f t="shared" si="13"/>
        <v>2139247.879386825</v>
      </c>
      <c r="AR12" s="5">
        <f t="shared" si="14"/>
        <v>3657356.3471982335</v>
      </c>
      <c r="AS12" s="10">
        <f t="shared" si="1"/>
        <v>173493215.28</v>
      </c>
      <c r="AT12" s="46"/>
      <c r="AU12" s="49"/>
      <c r="AV12" s="49"/>
      <c r="AW12" s="49"/>
      <c r="AX12" s="49"/>
      <c r="AY12" s="49"/>
      <c r="AZ12" s="49"/>
      <c r="BA12" s="49"/>
      <c r="BB12" s="49"/>
      <c r="BC12" s="49"/>
      <c r="BD12" s="49"/>
    </row>
    <row r="13" spans="3:56" ht="37.5" customHeight="1" x14ac:dyDescent="0.25">
      <c r="C13" s="44"/>
      <c r="D13" s="70">
        <v>7</v>
      </c>
      <c r="E13" s="1" t="s">
        <v>17</v>
      </c>
      <c r="F13" s="8">
        <v>13</v>
      </c>
      <c r="G13" s="8"/>
      <c r="H13" s="9">
        <v>13</v>
      </c>
      <c r="I13" s="9">
        <v>15</v>
      </c>
      <c r="J13" s="5">
        <v>105858.69</v>
      </c>
      <c r="K13" s="16">
        <v>33</v>
      </c>
      <c r="L13" s="47">
        <f t="shared" si="0"/>
        <v>45413378.009999998</v>
      </c>
      <c r="M13" s="5">
        <v>99958.88</v>
      </c>
      <c r="N13" s="5">
        <v>145468.54</v>
      </c>
      <c r="O13" s="18">
        <f t="shared" si="2"/>
        <v>46119014.625097334</v>
      </c>
      <c r="P13" s="5">
        <v>45413378.009999998</v>
      </c>
      <c r="Q13" s="10">
        <f t="shared" si="3"/>
        <v>44617660.124801375</v>
      </c>
      <c r="R13" s="10">
        <f t="shared" si="4"/>
        <v>1501354.5002959603</v>
      </c>
      <c r="S13" s="10">
        <f t="shared" si="5"/>
        <v>705636.61509733368</v>
      </c>
      <c r="T13" s="10">
        <f t="shared" si="6"/>
        <v>795717.88519862969</v>
      </c>
      <c r="U13" s="5">
        <v>102585.18</v>
      </c>
      <c r="V13" s="5"/>
      <c r="W13" s="5"/>
      <c r="X13" s="6"/>
      <c r="Y13" s="6"/>
      <c r="Z13" s="7"/>
      <c r="AA13" s="7"/>
      <c r="AB13" s="7"/>
      <c r="AC13" s="26"/>
      <c r="AD13" s="27"/>
      <c r="AE13" s="26"/>
      <c r="AF13" s="26"/>
      <c r="AG13" s="48"/>
      <c r="AH13" s="48"/>
      <c r="AI13" s="5">
        <v>50494109.810000002</v>
      </c>
      <c r="AJ13" s="5" t="e">
        <f>#REF!*K13*U13</f>
        <v>#REF!</v>
      </c>
      <c r="AK13" s="5">
        <f t="shared" si="7"/>
        <v>1408992.4795663205</v>
      </c>
      <c r="AL13" s="19">
        <f t="shared" si="8"/>
        <v>43275788.674439542</v>
      </c>
      <c r="AM13" s="5">
        <f t="shared" si="9"/>
        <v>42882359.520000003</v>
      </c>
      <c r="AN13" s="10">
        <f t="shared" si="10"/>
        <v>42360694.764894657</v>
      </c>
      <c r="AO13" s="10">
        <f t="shared" si="11"/>
        <v>915093.9095448826</v>
      </c>
      <c r="AP13" s="10">
        <f t="shared" si="12"/>
        <v>393429.15443953557</v>
      </c>
      <c r="AQ13" s="10">
        <f t="shared" si="13"/>
        <v>521664.75510534708</v>
      </c>
      <c r="AR13" s="5">
        <f t="shared" si="14"/>
        <v>1517955.5706421672</v>
      </c>
      <c r="AS13" s="10">
        <f t="shared" si="1"/>
        <v>72006927.299999997</v>
      </c>
      <c r="AT13" s="46"/>
      <c r="AU13" s="49"/>
      <c r="AV13" s="49"/>
      <c r="AW13" s="49"/>
      <c r="AX13" s="49"/>
      <c r="AY13" s="49"/>
      <c r="AZ13" s="49"/>
      <c r="BA13" s="49"/>
      <c r="BB13" s="49"/>
      <c r="BC13" s="49"/>
      <c r="BD13" s="49"/>
    </row>
    <row r="14" spans="3:56" ht="37.5" customHeight="1" x14ac:dyDescent="0.25">
      <c r="C14" s="44"/>
      <c r="D14" s="70">
        <v>8</v>
      </c>
      <c r="E14" s="1" t="s">
        <v>18</v>
      </c>
      <c r="F14" s="8">
        <v>13</v>
      </c>
      <c r="G14" s="8"/>
      <c r="H14" s="9">
        <v>30</v>
      </c>
      <c r="I14" s="9">
        <v>35</v>
      </c>
      <c r="J14" s="5">
        <v>66141</v>
      </c>
      <c r="K14" s="16">
        <v>33</v>
      </c>
      <c r="L14" s="47">
        <f t="shared" si="0"/>
        <v>28374489</v>
      </c>
      <c r="M14" s="5">
        <v>66141</v>
      </c>
      <c r="N14" s="5">
        <v>66141</v>
      </c>
      <c r="O14" s="18">
        <f t="shared" si="2"/>
        <v>28815374.026625142</v>
      </c>
      <c r="P14" s="5">
        <v>28374489</v>
      </c>
      <c r="Q14" s="10">
        <f t="shared" si="3"/>
        <v>27877320.778431013</v>
      </c>
      <c r="R14" s="10">
        <f t="shared" si="4"/>
        <v>938053.24819412676</v>
      </c>
      <c r="S14" s="10">
        <f t="shared" si="5"/>
        <v>440885.02662514296</v>
      </c>
      <c r="T14" s="10">
        <f t="shared" si="6"/>
        <v>497168.22156898567</v>
      </c>
      <c r="U14" s="5">
        <v>74785</v>
      </c>
      <c r="V14" s="5"/>
      <c r="W14" s="5"/>
      <c r="X14" s="6"/>
      <c r="Y14" s="6"/>
      <c r="Z14" s="7"/>
      <c r="AA14" s="7"/>
      <c r="AB14" s="7"/>
      <c r="AC14" s="26"/>
      <c r="AD14" s="27"/>
      <c r="AE14" s="26"/>
      <c r="AF14" s="26"/>
      <c r="AG14" s="48"/>
      <c r="AH14" s="48"/>
      <c r="AI14" s="5">
        <v>99450857.379999995</v>
      </c>
      <c r="AJ14" s="5" t="e">
        <f>#REF!*K14*U14</f>
        <v>#REF!</v>
      </c>
      <c r="AK14" s="5">
        <f t="shared" si="7"/>
        <v>2151473.2609817465</v>
      </c>
      <c r="AL14" s="19">
        <f t="shared" si="8"/>
        <v>66080340.052355036</v>
      </c>
      <c r="AM14" s="5">
        <f t="shared" si="9"/>
        <v>65479590</v>
      </c>
      <c r="AN14" s="10">
        <f t="shared" si="10"/>
        <v>64683029.487376682</v>
      </c>
      <c r="AO14" s="10">
        <f t="shared" si="11"/>
        <v>1397310.5649783516</v>
      </c>
      <c r="AP14" s="10">
        <f t="shared" si="12"/>
        <v>600750.05235503579</v>
      </c>
      <c r="AQ14" s="10">
        <f t="shared" si="13"/>
        <v>796560.51262331591</v>
      </c>
      <c r="AR14" s="5">
        <f t="shared" si="14"/>
        <v>1610413.9442221322</v>
      </c>
      <c r="AS14" s="10">
        <f t="shared" si="1"/>
        <v>76392855</v>
      </c>
      <c r="AT14" s="46"/>
      <c r="AU14" s="49"/>
      <c r="AV14" s="49"/>
      <c r="AW14" s="49"/>
      <c r="AX14" s="49"/>
      <c r="AY14" s="49"/>
      <c r="AZ14" s="49"/>
      <c r="BA14" s="49"/>
      <c r="BB14" s="49"/>
      <c r="BC14" s="49"/>
      <c r="BD14" s="49"/>
    </row>
    <row r="15" spans="3:56" ht="37.5" customHeight="1" x14ac:dyDescent="0.25">
      <c r="C15" s="44"/>
      <c r="D15" s="70">
        <v>9</v>
      </c>
      <c r="E15" s="1" t="s">
        <v>19</v>
      </c>
      <c r="F15" s="8">
        <v>12</v>
      </c>
      <c r="G15" s="8">
        <v>6</v>
      </c>
      <c r="H15" s="9">
        <v>30</v>
      </c>
      <c r="I15" s="9">
        <v>35</v>
      </c>
      <c r="J15" s="22">
        <v>98807.32</v>
      </c>
      <c r="K15" s="16">
        <v>33</v>
      </c>
      <c r="L15" s="47">
        <f t="shared" si="0"/>
        <v>39127698.720000006</v>
      </c>
      <c r="M15" s="5">
        <v>111462.45</v>
      </c>
      <c r="N15" s="4">
        <v>103429.49</v>
      </c>
      <c r="O15" s="18">
        <f t="shared" si="2"/>
        <v>39735667.959267989</v>
      </c>
      <c r="P15" s="5">
        <v>39127698.720000006</v>
      </c>
      <c r="Q15" s="10">
        <f t="shared" si="3"/>
        <v>38442116.38628082</v>
      </c>
      <c r="R15" s="10">
        <f t="shared" si="4"/>
        <v>1293551.5729871709</v>
      </c>
      <c r="S15" s="10">
        <f t="shared" si="5"/>
        <v>607969.23926798371</v>
      </c>
      <c r="T15" s="10">
        <f t="shared" si="6"/>
        <v>685582.33371918974</v>
      </c>
      <c r="U15" s="5">
        <v>106240.26</v>
      </c>
      <c r="V15" s="5"/>
      <c r="W15" s="5"/>
      <c r="X15" s="6"/>
      <c r="Y15" s="6"/>
      <c r="Z15" s="7"/>
      <c r="AA15" s="7"/>
      <c r="AB15" s="7"/>
      <c r="AC15" s="26"/>
      <c r="AD15" s="27"/>
      <c r="AE15" s="26"/>
      <c r="AF15" s="26"/>
      <c r="AG15" s="48"/>
      <c r="AH15" s="48"/>
      <c r="AI15" s="5">
        <v>41847192.240000002</v>
      </c>
      <c r="AJ15" s="5" t="e">
        <f>#REF!*K15*U15</f>
        <v>#REF!</v>
      </c>
      <c r="AK15" s="5">
        <f t="shared" si="7"/>
        <v>3625715.9821973494</v>
      </c>
      <c r="AL15" s="19">
        <f t="shared" si="8"/>
        <v>111360224.35506903</v>
      </c>
      <c r="AM15" s="5">
        <f t="shared" si="9"/>
        <v>110347825.5</v>
      </c>
      <c r="AN15" s="10">
        <f t="shared" si="10"/>
        <v>109005442.01153973</v>
      </c>
      <c r="AO15" s="10">
        <f t="shared" si="11"/>
        <v>2354782.3435292975</v>
      </c>
      <c r="AP15" s="10">
        <f t="shared" si="12"/>
        <v>1012398.8550690276</v>
      </c>
      <c r="AQ15" s="10">
        <f t="shared" si="13"/>
        <v>1342383.48846027</v>
      </c>
      <c r="AR15" s="5">
        <f t="shared" si="14"/>
        <v>2518321.3580046203</v>
      </c>
      <c r="AS15" s="10">
        <f t="shared" si="1"/>
        <v>119461060.95</v>
      </c>
      <c r="AT15" s="46"/>
      <c r="AU15" s="49"/>
      <c r="AV15" s="49"/>
      <c r="AW15" s="49"/>
      <c r="AX15" s="49"/>
      <c r="AY15" s="49"/>
      <c r="AZ15" s="49"/>
      <c r="BA15" s="49"/>
      <c r="BB15" s="49"/>
      <c r="BC15" s="49"/>
      <c r="BD15" s="49"/>
    </row>
    <row r="16" spans="3:56" ht="37.5" customHeight="1" x14ac:dyDescent="0.25">
      <c r="C16" s="44"/>
      <c r="D16" s="70">
        <v>10</v>
      </c>
      <c r="E16" s="1" t="s">
        <v>20</v>
      </c>
      <c r="F16" s="8">
        <v>11</v>
      </c>
      <c r="G16" s="8"/>
      <c r="H16" s="9">
        <v>20</v>
      </c>
      <c r="I16" s="9">
        <v>19</v>
      </c>
      <c r="J16" s="5">
        <v>69700.59</v>
      </c>
      <c r="K16" s="16">
        <v>33</v>
      </c>
      <c r="L16" s="47">
        <f t="shared" si="0"/>
        <v>25301314.169999998</v>
      </c>
      <c r="M16" s="5">
        <v>69700.59</v>
      </c>
      <c r="N16" s="5">
        <v>69700.59</v>
      </c>
      <c r="O16" s="18">
        <f t="shared" si="2"/>
        <v>25694447.966047976</v>
      </c>
      <c r="P16" s="5">
        <v>25301314.169999998</v>
      </c>
      <c r="Q16" s="10">
        <f t="shared" si="3"/>
        <v>24857993.080790006</v>
      </c>
      <c r="R16" s="10">
        <f t="shared" si="4"/>
        <v>836454.88525797182</v>
      </c>
      <c r="S16" s="10">
        <f t="shared" si="5"/>
        <v>393133.79604797659</v>
      </c>
      <c r="T16" s="10">
        <f t="shared" si="6"/>
        <v>443321.08920999692</v>
      </c>
      <c r="U16" s="5">
        <v>60271.5</v>
      </c>
      <c r="V16" s="5"/>
      <c r="W16" s="5"/>
      <c r="X16" s="6"/>
      <c r="Y16" s="6"/>
      <c r="Z16" s="7"/>
      <c r="AA16" s="7"/>
      <c r="AB16" s="7"/>
      <c r="AC16" s="26"/>
      <c r="AD16" s="27"/>
      <c r="AE16" s="26"/>
      <c r="AF16" s="26"/>
      <c r="AG16" s="48"/>
      <c r="AH16" s="48"/>
      <c r="AI16" s="5">
        <v>66386098.100000001</v>
      </c>
      <c r="AJ16" s="5" t="e">
        <f>#REF!*K16*U16</f>
        <v>#REF!</v>
      </c>
      <c r="AK16" s="5">
        <f t="shared" si="7"/>
        <v>1511507.7955645435</v>
      </c>
      <c r="AL16" s="19">
        <f t="shared" si="8"/>
        <v>46424443.62850856</v>
      </c>
      <c r="AM16" s="5">
        <f t="shared" si="9"/>
        <v>46002389.399999999</v>
      </c>
      <c r="AN16" s="10">
        <f t="shared" si="10"/>
        <v>45442769.419447869</v>
      </c>
      <c r="AO16" s="10">
        <f t="shared" si="11"/>
        <v>981674.20906068804</v>
      </c>
      <c r="AP16" s="10">
        <f t="shared" si="12"/>
        <v>422054.22850855888</v>
      </c>
      <c r="AQ16" s="10">
        <f t="shared" si="13"/>
        <v>559619.98055212921</v>
      </c>
      <c r="AR16" s="5">
        <f t="shared" si="14"/>
        <v>910640.80198623601</v>
      </c>
      <c r="AS16" s="10">
        <v>43197869.090000004</v>
      </c>
      <c r="AT16" s="46"/>
      <c r="AU16" s="49"/>
      <c r="AV16" s="49"/>
      <c r="AW16" s="49"/>
      <c r="AX16" s="49"/>
      <c r="AY16" s="49"/>
      <c r="AZ16" s="49"/>
      <c r="BA16" s="49"/>
      <c r="BB16" s="49"/>
      <c r="BC16" s="49"/>
      <c r="BD16" s="49"/>
    </row>
    <row r="17" spans="2:56" ht="37.5" customHeight="1" x14ac:dyDescent="0.25">
      <c r="C17" s="44"/>
      <c r="D17" s="70">
        <v>11</v>
      </c>
      <c r="E17" s="1" t="s">
        <v>21</v>
      </c>
      <c r="F17" s="8">
        <v>14</v>
      </c>
      <c r="G17" s="8">
        <v>3</v>
      </c>
      <c r="H17" s="9">
        <v>25</v>
      </c>
      <c r="I17" s="9">
        <v>25</v>
      </c>
      <c r="J17" s="5">
        <v>160411.95000000001</v>
      </c>
      <c r="K17" s="16">
        <v>33</v>
      </c>
      <c r="L17" s="47">
        <f t="shared" si="0"/>
        <v>74110320.900000006</v>
      </c>
      <c r="M17" s="5">
        <v>160411.95000000001</v>
      </c>
      <c r="N17" s="4">
        <v>160411.95000000001</v>
      </c>
      <c r="O17" s="18">
        <f t="shared" si="2"/>
        <v>75261852.855454579</v>
      </c>
      <c r="P17" s="5">
        <v>74110320.900000006</v>
      </c>
      <c r="Q17" s="10">
        <f t="shared" si="3"/>
        <v>72811784.864980668</v>
      </c>
      <c r="R17" s="10">
        <f t="shared" si="4"/>
        <v>2450067.9904739107</v>
      </c>
      <c r="S17" s="10">
        <f t="shared" si="5"/>
        <v>1151531.9554545772</v>
      </c>
      <c r="T17" s="10">
        <f t="shared" si="6"/>
        <v>1298536.0350193384</v>
      </c>
      <c r="U17" s="5">
        <v>160411.95000000001</v>
      </c>
      <c r="V17" s="5"/>
      <c r="W17" s="5"/>
      <c r="X17" s="6"/>
      <c r="Y17" s="6"/>
      <c r="Z17" s="7"/>
      <c r="AA17" s="7"/>
      <c r="AB17" s="7"/>
      <c r="AC17" s="26"/>
      <c r="AD17" s="27"/>
      <c r="AE17" s="26"/>
      <c r="AF17" s="26"/>
      <c r="AG17" s="48"/>
      <c r="AH17" s="48"/>
      <c r="AI17" s="5">
        <v>41937398.359999999</v>
      </c>
      <c r="AJ17" s="5" t="e">
        <f>#REF!*K17*U17</f>
        <v>#REF!</v>
      </c>
      <c r="AK17" s="5">
        <f t="shared" si="7"/>
        <v>4348311.7023598691</v>
      </c>
      <c r="AL17" s="19">
        <f t="shared" si="8"/>
        <v>133554026.05118074</v>
      </c>
      <c r="AM17" s="5">
        <f t="shared" si="9"/>
        <v>132339858.75000001</v>
      </c>
      <c r="AN17" s="10">
        <f t="shared" si="10"/>
        <v>130729941.74034254</v>
      </c>
      <c r="AO17" s="10">
        <f t="shared" si="11"/>
        <v>2824084.3108381983</v>
      </c>
      <c r="AP17" s="10">
        <f t="shared" si="12"/>
        <v>1214167.3011807275</v>
      </c>
      <c r="AQ17" s="10">
        <f t="shared" si="13"/>
        <v>1609917.009657471</v>
      </c>
      <c r="AR17" s="5">
        <f t="shared" si="14"/>
        <v>2789815.2766693612</v>
      </c>
      <c r="AS17" s="10">
        <f t="shared" ref="AS17:AS24" si="15">I17*K17*N17</f>
        <v>132339858.75000001</v>
      </c>
      <c r="AT17" s="46"/>
      <c r="AU17" s="49"/>
      <c r="AV17" s="49"/>
      <c r="AW17" s="49"/>
      <c r="AX17" s="49"/>
      <c r="AY17" s="49"/>
      <c r="AZ17" s="49"/>
      <c r="BA17" s="49"/>
      <c r="BB17" s="49"/>
      <c r="BC17" s="49"/>
      <c r="BD17" s="49"/>
    </row>
    <row r="18" spans="2:56" ht="37.5" customHeight="1" x14ac:dyDescent="0.25">
      <c r="C18" s="44"/>
      <c r="D18" s="70">
        <v>12</v>
      </c>
      <c r="E18" s="1" t="s">
        <v>22</v>
      </c>
      <c r="F18" s="8">
        <v>18</v>
      </c>
      <c r="G18" s="8"/>
      <c r="H18" s="9">
        <v>30</v>
      </c>
      <c r="I18" s="9">
        <v>30</v>
      </c>
      <c r="J18" s="22">
        <v>112220</v>
      </c>
      <c r="K18" s="16">
        <v>33</v>
      </c>
      <c r="L18" s="47">
        <f t="shared" si="0"/>
        <v>66658680</v>
      </c>
      <c r="M18" s="5">
        <v>112220</v>
      </c>
      <c r="N18" s="22">
        <v>112220</v>
      </c>
      <c r="O18" s="18">
        <f t="shared" si="2"/>
        <v>67694427.777047083</v>
      </c>
      <c r="P18" s="5">
        <v>66658680</v>
      </c>
      <c r="Q18" s="10">
        <f t="shared" si="3"/>
        <v>65490709.10234838</v>
      </c>
      <c r="R18" s="10">
        <f t="shared" si="4"/>
        <v>2203718.6746987011</v>
      </c>
      <c r="S18" s="10">
        <f t="shared" si="5"/>
        <v>1035747.7770470821</v>
      </c>
      <c r="T18" s="10">
        <f t="shared" si="6"/>
        <v>1167970.8976516235</v>
      </c>
      <c r="U18" s="5">
        <v>116633</v>
      </c>
      <c r="V18" s="5"/>
      <c r="W18" s="5"/>
      <c r="X18" s="6"/>
      <c r="Y18" s="6"/>
      <c r="Z18" s="7"/>
      <c r="AA18" s="7"/>
      <c r="AB18" s="7"/>
      <c r="AC18" s="26"/>
      <c r="AD18" s="27"/>
      <c r="AE18" s="26"/>
      <c r="AF18" s="26"/>
      <c r="AG18" s="6"/>
      <c r="AH18" s="48"/>
      <c r="AI18" s="5">
        <v>125497773.48</v>
      </c>
      <c r="AJ18" s="5" t="e">
        <f>#REF!*K18*U18</f>
        <v>#REF!</v>
      </c>
      <c r="AK18" s="5">
        <f t="shared" si="7"/>
        <v>3650358.013144216</v>
      </c>
      <c r="AL18" s="19">
        <f t="shared" si="8"/>
        <v>112117079.58263834</v>
      </c>
      <c r="AM18" s="5">
        <f t="shared" si="9"/>
        <v>111097800</v>
      </c>
      <c r="AN18" s="10">
        <f t="shared" si="10"/>
        <v>109746293.05685447</v>
      </c>
      <c r="AO18" s="10">
        <f t="shared" si="11"/>
        <v>2370786.5257838652</v>
      </c>
      <c r="AP18" s="10">
        <f t="shared" si="12"/>
        <v>1019279.5826383351</v>
      </c>
      <c r="AQ18" s="10">
        <f t="shared" si="13"/>
        <v>1351506.9431455303</v>
      </c>
      <c r="AR18" s="5">
        <f t="shared" si="14"/>
        <v>2342018.062977246</v>
      </c>
      <c r="AS18" s="10">
        <f t="shared" si="15"/>
        <v>111097800</v>
      </c>
      <c r="AT18" s="46"/>
      <c r="AU18" s="49"/>
      <c r="AV18" s="49"/>
      <c r="AW18" s="49"/>
      <c r="AX18" s="49"/>
      <c r="AY18" s="49"/>
      <c r="AZ18" s="49"/>
      <c r="BA18" s="49"/>
      <c r="BB18" s="49"/>
      <c r="BC18" s="49"/>
      <c r="BD18" s="49"/>
    </row>
    <row r="19" spans="2:56" ht="37.5" customHeight="1" x14ac:dyDescent="0.25">
      <c r="C19" s="44"/>
      <c r="D19" s="70">
        <v>13</v>
      </c>
      <c r="E19" s="1" t="s">
        <v>23</v>
      </c>
      <c r="F19" s="8">
        <v>4</v>
      </c>
      <c r="G19" s="8"/>
      <c r="H19" s="9">
        <v>8</v>
      </c>
      <c r="I19" s="9">
        <v>8</v>
      </c>
      <c r="J19" s="5">
        <v>65839</v>
      </c>
      <c r="K19" s="16">
        <v>33</v>
      </c>
      <c r="L19" s="47">
        <f t="shared" si="0"/>
        <v>8690748</v>
      </c>
      <c r="M19" s="5">
        <v>65839</v>
      </c>
      <c r="N19" s="4">
        <v>65839</v>
      </c>
      <c r="O19" s="18">
        <f t="shared" si="2"/>
        <v>8825785.5213232003</v>
      </c>
      <c r="P19" s="5">
        <v>8690748</v>
      </c>
      <c r="Q19" s="10">
        <f t="shared" si="3"/>
        <v>8538471.6461504493</v>
      </c>
      <c r="R19" s="10">
        <f t="shared" si="4"/>
        <v>287313.87517275149</v>
      </c>
      <c r="S19" s="10">
        <f t="shared" si="5"/>
        <v>135037.52132320014</v>
      </c>
      <c r="T19" s="10">
        <f t="shared" si="6"/>
        <v>152276.35384955193</v>
      </c>
      <c r="U19" s="5">
        <v>65020</v>
      </c>
      <c r="V19" s="5"/>
      <c r="W19" s="5"/>
      <c r="X19" s="6"/>
      <c r="Y19" s="6"/>
      <c r="Z19" s="7"/>
      <c r="AA19" s="7"/>
      <c r="AB19" s="7"/>
      <c r="AC19" s="26"/>
      <c r="AD19" s="27"/>
      <c r="AE19" s="26"/>
      <c r="AF19" s="26"/>
      <c r="AG19" s="48"/>
      <c r="AH19" s="48"/>
      <c r="AI19" s="5">
        <v>8374470.8700000001</v>
      </c>
      <c r="AJ19" s="5" t="e">
        <f>#REF!*K19*U19</f>
        <v>#REF!</v>
      </c>
      <c r="AK19" s="5">
        <f t="shared" si="7"/>
        <v>571106.56740308215</v>
      </c>
      <c r="AL19" s="19">
        <f t="shared" si="8"/>
        <v>17540964.540227707</v>
      </c>
      <c r="AM19" s="5">
        <f t="shared" si="9"/>
        <v>17381496</v>
      </c>
      <c r="AN19" s="10">
        <f t="shared" si="10"/>
        <v>17170049.756003663</v>
      </c>
      <c r="AO19" s="10">
        <f t="shared" si="11"/>
        <v>370914.7842240454</v>
      </c>
      <c r="AP19" s="10">
        <f t="shared" si="12"/>
        <v>159468.54022770829</v>
      </c>
      <c r="AQ19" s="10">
        <f t="shared" si="13"/>
        <v>211446.24399633711</v>
      </c>
      <c r="AR19" s="5">
        <f t="shared" si="14"/>
        <v>366413.89472668897</v>
      </c>
      <c r="AS19" s="10">
        <f t="shared" si="15"/>
        <v>17381496</v>
      </c>
      <c r="AT19" s="46"/>
      <c r="AU19" s="49"/>
      <c r="AV19" s="49"/>
      <c r="AW19" s="49"/>
      <c r="AX19" s="49"/>
      <c r="AY19" s="49"/>
      <c r="AZ19" s="49"/>
      <c r="BA19" s="49"/>
      <c r="BB19" s="49"/>
      <c r="BC19" s="49"/>
      <c r="BD19" s="49"/>
    </row>
    <row r="20" spans="2:56" ht="37.5" customHeight="1" x14ac:dyDescent="0.25">
      <c r="C20" s="44"/>
      <c r="D20" s="70">
        <v>14</v>
      </c>
      <c r="E20" s="1" t="s">
        <v>24</v>
      </c>
      <c r="F20" s="8">
        <v>8</v>
      </c>
      <c r="G20" s="8"/>
      <c r="H20" s="9">
        <v>20</v>
      </c>
      <c r="I20" s="9">
        <v>15</v>
      </c>
      <c r="J20" s="5">
        <v>112180.78</v>
      </c>
      <c r="K20" s="16">
        <v>33</v>
      </c>
      <c r="L20" s="47">
        <f t="shared" si="0"/>
        <v>29615725.919999998</v>
      </c>
      <c r="M20" s="5">
        <v>106848.93</v>
      </c>
      <c r="N20" s="4">
        <v>106579.51</v>
      </c>
      <c r="O20" s="18">
        <f t="shared" si="2"/>
        <v>30075897.382850382</v>
      </c>
      <c r="P20" s="5">
        <v>29615725.919999998</v>
      </c>
      <c r="Q20" s="10">
        <f t="shared" si="3"/>
        <v>29096809.163961824</v>
      </c>
      <c r="R20" s="10">
        <f t="shared" si="4"/>
        <v>979088.21888855833</v>
      </c>
      <c r="S20" s="10">
        <f t="shared" si="5"/>
        <v>460171.46285038418</v>
      </c>
      <c r="T20" s="10">
        <f t="shared" si="6"/>
        <v>518916.75603817613</v>
      </c>
      <c r="U20" s="5">
        <v>119480.93</v>
      </c>
      <c r="V20" s="5"/>
      <c r="W20" s="5"/>
      <c r="X20" s="6"/>
      <c r="Y20" s="6"/>
      <c r="Z20" s="7"/>
      <c r="AA20" s="7"/>
      <c r="AB20" s="7"/>
      <c r="AC20" s="26"/>
      <c r="AD20" s="27"/>
      <c r="AE20" s="26"/>
      <c r="AF20" s="26"/>
      <c r="AG20" s="48"/>
      <c r="AH20" s="48"/>
      <c r="AI20" s="5">
        <v>33494093.550000001</v>
      </c>
      <c r="AJ20" s="5" t="e">
        <f>#REF!*K20*U20</f>
        <v>#REF!</v>
      </c>
      <c r="AK20" s="5">
        <f t="shared" si="7"/>
        <v>2317096.4642154425</v>
      </c>
      <c r="AL20" s="19">
        <f t="shared" si="8"/>
        <v>71167290.370877162</v>
      </c>
      <c r="AM20" s="5">
        <f t="shared" si="9"/>
        <v>70520293.799999997</v>
      </c>
      <c r="AN20" s="10">
        <f t="shared" si="10"/>
        <v>69662413.025552958</v>
      </c>
      <c r="AO20" s="10">
        <f t="shared" si="11"/>
        <v>1504877.3453242048</v>
      </c>
      <c r="AP20" s="10">
        <f t="shared" si="12"/>
        <v>646996.57087716192</v>
      </c>
      <c r="AQ20" s="10">
        <f t="shared" si="13"/>
        <v>857880.77444704284</v>
      </c>
      <c r="AR20" s="5">
        <f t="shared" si="14"/>
        <v>1112150.8535165924</v>
      </c>
      <c r="AS20" s="10">
        <f t="shared" si="15"/>
        <v>52756857.449999996</v>
      </c>
      <c r="AT20" s="46"/>
      <c r="AU20" s="49"/>
      <c r="AV20" s="49"/>
      <c r="AW20" s="49"/>
      <c r="AX20" s="49"/>
      <c r="AY20" s="49"/>
      <c r="AZ20" s="49"/>
      <c r="BA20" s="49"/>
      <c r="BB20" s="49"/>
      <c r="BC20" s="49"/>
      <c r="BD20" s="49"/>
    </row>
    <row r="21" spans="2:56" ht="37.5" customHeight="1" x14ac:dyDescent="0.25">
      <c r="C21" s="44"/>
      <c r="D21" s="70">
        <v>15</v>
      </c>
      <c r="E21" s="1" t="s">
        <v>25</v>
      </c>
      <c r="F21" s="8">
        <v>9</v>
      </c>
      <c r="G21" s="8"/>
      <c r="H21" s="9">
        <v>15</v>
      </c>
      <c r="I21" s="9">
        <v>15</v>
      </c>
      <c r="J21" s="5">
        <v>49082</v>
      </c>
      <c r="K21" s="16">
        <v>33</v>
      </c>
      <c r="L21" s="47">
        <f t="shared" si="0"/>
        <v>14577354</v>
      </c>
      <c r="M21" s="5">
        <v>49082</v>
      </c>
      <c r="N21" s="5">
        <v>49082</v>
      </c>
      <c r="O21" s="18">
        <f t="shared" si="2"/>
        <v>14803858.065197937</v>
      </c>
      <c r="P21" s="5">
        <v>14577354</v>
      </c>
      <c r="Q21" s="10">
        <f t="shared" si="3"/>
        <v>14321934.522195078</v>
      </c>
      <c r="R21" s="10">
        <f t="shared" si="4"/>
        <v>481923.54300285887</v>
      </c>
      <c r="S21" s="10">
        <f t="shared" si="5"/>
        <v>226504.06519793655</v>
      </c>
      <c r="T21" s="10">
        <f t="shared" si="6"/>
        <v>255419.47780492328</v>
      </c>
      <c r="U21" s="5">
        <v>45212</v>
      </c>
      <c r="V21" s="5"/>
      <c r="W21" s="5"/>
      <c r="X21" s="6"/>
      <c r="Y21" s="6"/>
      <c r="Z21" s="7"/>
      <c r="AA21" s="7"/>
      <c r="AB21" s="7"/>
      <c r="AC21" s="26"/>
      <c r="AD21" s="27"/>
      <c r="AE21" s="26"/>
      <c r="AF21" s="26"/>
      <c r="AG21" s="48"/>
      <c r="AH21" s="48"/>
      <c r="AI21" s="5">
        <v>49797670.25</v>
      </c>
      <c r="AJ21" s="5" t="e">
        <f>#REF!*K21*U21</f>
        <v>#REF!</v>
      </c>
      <c r="AK21" s="5">
        <f t="shared" si="7"/>
        <v>798284.04919419182</v>
      </c>
      <c r="AL21" s="19">
        <f t="shared" si="8"/>
        <v>24518492.693259023</v>
      </c>
      <c r="AM21" s="5">
        <f t="shared" si="9"/>
        <v>24295590</v>
      </c>
      <c r="AN21" s="10">
        <f t="shared" si="10"/>
        <v>24000033.665195737</v>
      </c>
      <c r="AO21" s="10">
        <f t="shared" si="11"/>
        <v>518459.02806328493</v>
      </c>
      <c r="AP21" s="10">
        <f t="shared" si="12"/>
        <v>222902.69325902138</v>
      </c>
      <c r="AQ21" s="10">
        <f t="shared" si="13"/>
        <v>295556.33480426355</v>
      </c>
      <c r="AR21" s="5">
        <f t="shared" si="14"/>
        <v>512167.75337305816</v>
      </c>
      <c r="AS21" s="10">
        <f t="shared" si="15"/>
        <v>24295590</v>
      </c>
      <c r="AT21" s="46"/>
      <c r="AU21" s="49"/>
      <c r="AV21" s="49"/>
      <c r="AW21" s="49"/>
      <c r="AX21" s="49"/>
      <c r="AY21" s="49"/>
      <c r="AZ21" s="49"/>
      <c r="BA21" s="49"/>
      <c r="BB21" s="49"/>
      <c r="BC21" s="49"/>
      <c r="BD21" s="49"/>
    </row>
    <row r="22" spans="2:56" ht="43.5" customHeight="1" x14ac:dyDescent="0.25">
      <c r="C22" s="44"/>
      <c r="D22" s="70">
        <v>16</v>
      </c>
      <c r="E22" s="1" t="s">
        <v>26</v>
      </c>
      <c r="F22" s="8">
        <v>19</v>
      </c>
      <c r="G22" s="8">
        <v>1</v>
      </c>
      <c r="H22" s="9">
        <v>25</v>
      </c>
      <c r="I22" s="9">
        <v>27</v>
      </c>
      <c r="J22" s="22">
        <v>78204</v>
      </c>
      <c r="K22" s="16">
        <v>33</v>
      </c>
      <c r="L22" s="47">
        <f t="shared" si="0"/>
        <v>49033908</v>
      </c>
      <c r="M22" s="5">
        <v>78204</v>
      </c>
      <c r="N22" s="22">
        <v>78204</v>
      </c>
      <c r="O22" s="18">
        <f t="shared" si="2"/>
        <v>52416632.308324821</v>
      </c>
      <c r="P22" s="5">
        <v>51614640</v>
      </c>
      <c r="Q22" s="10">
        <f t="shared" si="3"/>
        <v>50710265.69476676</v>
      </c>
      <c r="R22" s="10">
        <f t="shared" si="4"/>
        <v>1706366.6135580626</v>
      </c>
      <c r="S22" s="10">
        <f t="shared" si="5"/>
        <v>801992.30832481827</v>
      </c>
      <c r="T22" s="10">
        <f t="shared" si="6"/>
        <v>904374.30523324769</v>
      </c>
      <c r="U22" s="5">
        <v>171473.2</v>
      </c>
      <c r="V22" s="5"/>
      <c r="W22" s="5"/>
      <c r="X22" s="6"/>
      <c r="Y22" s="6"/>
      <c r="Z22" s="7"/>
      <c r="AA22" s="7"/>
      <c r="AB22" s="7"/>
      <c r="AC22" s="26"/>
      <c r="AD22" s="27"/>
      <c r="AE22" s="26"/>
      <c r="AF22" s="26"/>
      <c r="AG22" s="48"/>
      <c r="AH22" s="48"/>
      <c r="AI22" s="5">
        <v>91053859.959999993</v>
      </c>
      <c r="AJ22" s="5" t="e">
        <f>#REF!*K22*U22</f>
        <v>#REF!</v>
      </c>
      <c r="AK22" s="5">
        <f t="shared" si="7"/>
        <v>2119888.003177763</v>
      </c>
      <c r="AL22" s="19">
        <f t="shared" si="8"/>
        <v>65110230.586353056</v>
      </c>
      <c r="AM22" s="5">
        <f t="shared" si="9"/>
        <v>64518300</v>
      </c>
      <c r="AN22" s="10">
        <f t="shared" si="10"/>
        <v>63733433.599315681</v>
      </c>
      <c r="AO22" s="10">
        <f t="shared" si="11"/>
        <v>1376796.9870373774</v>
      </c>
      <c r="AP22" s="10">
        <f t="shared" si="12"/>
        <v>591930.58635305916</v>
      </c>
      <c r="AQ22" s="10">
        <f t="shared" si="13"/>
        <v>784866.40068431839</v>
      </c>
      <c r="AR22" s="5">
        <f t="shared" si="14"/>
        <v>1468897.3671125048</v>
      </c>
      <c r="AS22" s="10">
        <f t="shared" si="15"/>
        <v>69679764</v>
      </c>
      <c r="AT22" s="46"/>
      <c r="AU22" s="49"/>
      <c r="AV22" s="49"/>
      <c r="AW22" s="49"/>
      <c r="AX22" s="49"/>
      <c r="AY22" s="49"/>
      <c r="AZ22" s="49"/>
      <c r="BA22" s="49"/>
      <c r="BB22" s="49"/>
      <c r="BC22" s="49"/>
      <c r="BD22" s="49"/>
    </row>
    <row r="23" spans="2:56" ht="44.25" customHeight="1" x14ac:dyDescent="0.25">
      <c r="C23" s="44"/>
      <c r="D23" s="70">
        <v>17</v>
      </c>
      <c r="E23" s="1" t="s">
        <v>70</v>
      </c>
      <c r="F23" s="8">
        <v>15</v>
      </c>
      <c r="G23" s="8">
        <v>5</v>
      </c>
      <c r="H23" s="9">
        <v>30</v>
      </c>
      <c r="I23" s="9">
        <v>30</v>
      </c>
      <c r="J23" s="22">
        <v>99570</v>
      </c>
      <c r="K23" s="16">
        <v>33</v>
      </c>
      <c r="L23" s="47">
        <f t="shared" si="0"/>
        <v>49287150</v>
      </c>
      <c r="M23" s="5">
        <v>102007.63</v>
      </c>
      <c r="N23" s="4">
        <v>101749</v>
      </c>
      <c r="O23" s="18">
        <f t="shared" si="2"/>
        <v>64490401.748689294</v>
      </c>
      <c r="P23" s="3">
        <v>63503676.659999996</v>
      </c>
      <c r="Q23" s="10">
        <f t="shared" si="3"/>
        <v>62390986.666247368</v>
      </c>
      <c r="R23" s="10">
        <f t="shared" si="4"/>
        <v>2099415.0824419269</v>
      </c>
      <c r="S23" s="10">
        <f t="shared" si="5"/>
        <v>986725.0886893</v>
      </c>
      <c r="T23" s="10">
        <f t="shared" si="6"/>
        <v>1112689.9937526311</v>
      </c>
      <c r="U23" s="5">
        <v>70568</v>
      </c>
      <c r="V23" s="5"/>
      <c r="W23" s="5"/>
      <c r="X23" s="6"/>
      <c r="Y23" s="6"/>
      <c r="Z23" s="7"/>
      <c r="AA23" s="7"/>
      <c r="AB23" s="7"/>
      <c r="AC23" s="26"/>
      <c r="AD23" s="27"/>
      <c r="AE23" s="26"/>
      <c r="AF23" s="26"/>
      <c r="AG23" s="48"/>
      <c r="AH23" s="48"/>
      <c r="AI23" s="5">
        <v>150633350.88999999</v>
      </c>
      <c r="AJ23" s="5" t="e">
        <f>#REF!*K23*U23</f>
        <v>#REF!</v>
      </c>
      <c r="AK23" s="5">
        <f t="shared" si="7"/>
        <v>3318164.0489427052</v>
      </c>
      <c r="AL23" s="19">
        <f t="shared" si="8"/>
        <v>101914075.66161403</v>
      </c>
      <c r="AM23" s="5">
        <f t="shared" si="9"/>
        <v>100987553.7</v>
      </c>
      <c r="AN23" s="10">
        <f t="shared" si="10"/>
        <v>99759038.103860095</v>
      </c>
      <c r="AO23" s="10">
        <f t="shared" si="11"/>
        <v>2155037.5577539294</v>
      </c>
      <c r="AP23" s="10">
        <f t="shared" si="12"/>
        <v>926521.96161402331</v>
      </c>
      <c r="AQ23" s="10">
        <f t="shared" si="13"/>
        <v>1228515.5961399062</v>
      </c>
      <c r="AR23" s="5">
        <f t="shared" si="14"/>
        <v>2123489.5374253411</v>
      </c>
      <c r="AS23" s="10">
        <f t="shared" si="15"/>
        <v>100731510</v>
      </c>
      <c r="AT23" s="46"/>
      <c r="AU23" s="49"/>
      <c r="AV23" s="49"/>
      <c r="AW23" s="49"/>
      <c r="AX23" s="49"/>
      <c r="AY23" s="49"/>
      <c r="AZ23" s="49"/>
      <c r="BA23" s="49"/>
      <c r="BB23" s="49"/>
      <c r="BC23" s="49"/>
      <c r="BD23" s="49"/>
    </row>
    <row r="24" spans="2:56" ht="37.5" customHeight="1" x14ac:dyDescent="0.25">
      <c r="C24" s="44"/>
      <c r="D24" s="70">
        <v>18</v>
      </c>
      <c r="E24" s="1" t="s">
        <v>27</v>
      </c>
      <c r="F24" s="8">
        <v>4</v>
      </c>
      <c r="G24" s="8"/>
      <c r="H24" s="9">
        <v>10</v>
      </c>
      <c r="I24" s="9">
        <v>10</v>
      </c>
      <c r="J24" s="22">
        <v>175818.9</v>
      </c>
      <c r="K24" s="16">
        <v>33</v>
      </c>
      <c r="L24" s="47">
        <f t="shared" si="0"/>
        <v>23208094.800000001</v>
      </c>
      <c r="M24" s="5">
        <v>175818.9</v>
      </c>
      <c r="N24" s="22">
        <v>175818.9</v>
      </c>
      <c r="O24" s="18">
        <f t="shared" si="2"/>
        <v>23568703.989959925</v>
      </c>
      <c r="P24" s="5">
        <v>23208094.800000001</v>
      </c>
      <c r="Q24" s="10">
        <f t="shared" si="3"/>
        <v>22801450.394255094</v>
      </c>
      <c r="R24" s="10">
        <f t="shared" si="4"/>
        <v>767253.5957048327</v>
      </c>
      <c r="S24" s="10">
        <f t="shared" si="5"/>
        <v>360609.18995992636</v>
      </c>
      <c r="T24" s="10">
        <f t="shared" si="6"/>
        <v>406644.40574490785</v>
      </c>
      <c r="U24" s="5">
        <v>99734.89</v>
      </c>
      <c r="V24" s="5"/>
      <c r="W24" s="5"/>
      <c r="X24" s="6"/>
      <c r="Y24" s="6"/>
      <c r="Z24" s="7"/>
      <c r="AA24" s="7"/>
      <c r="AB24" s="7"/>
      <c r="AC24" s="26"/>
      <c r="AD24" s="27"/>
      <c r="AE24" s="26"/>
      <c r="AF24" s="26"/>
      <c r="AG24" s="48"/>
      <c r="AH24" s="48"/>
      <c r="AI24" s="5">
        <v>16867692.510000002</v>
      </c>
      <c r="AJ24" s="5" t="e">
        <f>#REF!*K24*U24</f>
        <v>#REF!</v>
      </c>
      <c r="AK24" s="5">
        <f t="shared" si="7"/>
        <v>1906380.117855408</v>
      </c>
      <c r="AL24" s="19">
        <f t="shared" si="8"/>
        <v>58552550.357725695</v>
      </c>
      <c r="AM24" s="5">
        <f t="shared" si="9"/>
        <v>58020237</v>
      </c>
      <c r="AN24" s="10">
        <f t="shared" si="10"/>
        <v>57314419.664747201</v>
      </c>
      <c r="AO24" s="10">
        <f t="shared" si="11"/>
        <v>1238130.6929784971</v>
      </c>
      <c r="AP24" s="10">
        <f t="shared" si="12"/>
        <v>532313.35772569117</v>
      </c>
      <c r="AQ24" s="10">
        <f t="shared" si="13"/>
        <v>705817.33525280608</v>
      </c>
      <c r="AR24" s="5">
        <f t="shared" si="14"/>
        <v>1223106.5158105807</v>
      </c>
      <c r="AS24" s="10">
        <f t="shared" si="15"/>
        <v>58020237</v>
      </c>
      <c r="AT24" s="46"/>
      <c r="AU24" s="49"/>
      <c r="AV24" s="49"/>
      <c r="AW24" s="49"/>
      <c r="AX24" s="49"/>
      <c r="AY24" s="49"/>
      <c r="AZ24" s="49"/>
      <c r="BA24" s="49"/>
      <c r="BB24" s="49"/>
      <c r="BC24" s="49"/>
      <c r="BD24" s="49"/>
    </row>
    <row r="25" spans="2:56" s="71" customFormat="1" ht="15.75" x14ac:dyDescent="0.25">
      <c r="C25" s="72"/>
      <c r="D25" s="28" t="s">
        <v>67</v>
      </c>
      <c r="E25" s="28"/>
      <c r="F25" s="73">
        <v>266</v>
      </c>
      <c r="G25" s="73">
        <v>24</v>
      </c>
      <c r="H25" s="73">
        <v>433</v>
      </c>
      <c r="I25" s="73">
        <v>449</v>
      </c>
      <c r="J25" s="74"/>
      <c r="K25" s="75"/>
      <c r="L25" s="28">
        <f>L7+L8+L9+L10+L11+L12+L13+L14+L15+L16+L17+L18+L19+L20+L21+L22+L23+L24</f>
        <v>961721441.33999991</v>
      </c>
      <c r="M25" s="76"/>
      <c r="N25" s="77"/>
      <c r="O25" s="78">
        <f t="shared" si="2"/>
        <v>993723000</v>
      </c>
      <c r="P25" s="69">
        <v>978518700</v>
      </c>
      <c r="Q25" s="78">
        <f>SUM(Q7:Q24)</f>
        <v>961373425.52999997</v>
      </c>
      <c r="R25" s="79">
        <f>SUM(R7:R24)</f>
        <v>32349574.469999935</v>
      </c>
      <c r="S25" s="69">
        <v>15204300</v>
      </c>
      <c r="T25" s="69">
        <v>17145274.469999999</v>
      </c>
      <c r="U25" s="77"/>
      <c r="V25" s="77"/>
      <c r="W25" s="77"/>
      <c r="X25" s="25"/>
      <c r="Y25" s="25"/>
      <c r="Z25" s="80"/>
      <c r="AA25" s="80"/>
      <c r="AB25" s="81"/>
      <c r="AC25" s="82"/>
      <c r="AD25" s="82"/>
      <c r="AE25" s="82"/>
      <c r="AF25" s="82"/>
      <c r="AG25" s="82"/>
      <c r="AH25" s="83"/>
      <c r="AI25" s="78">
        <v>1564913000</v>
      </c>
      <c r="AJ25" s="78">
        <v>702892379.29999995</v>
      </c>
      <c r="AK25" s="78">
        <v>32905120</v>
      </c>
      <c r="AL25" s="84">
        <f t="shared" si="8"/>
        <v>1556119000</v>
      </c>
      <c r="AM25" s="69">
        <v>1541972000</v>
      </c>
      <c r="AN25" s="69">
        <f>SUM(AN7:AN24)</f>
        <v>1523213880</v>
      </c>
      <c r="AO25" s="79">
        <f>SUM(AP25+AQ25)</f>
        <v>32905120.000000004</v>
      </c>
      <c r="AP25" s="69">
        <v>14147000</v>
      </c>
      <c r="AQ25" s="85">
        <v>18758120.000000004</v>
      </c>
      <c r="AR25" s="69">
        <v>32905120</v>
      </c>
      <c r="AS25" s="69">
        <v>1596225200</v>
      </c>
      <c r="AT25" s="86"/>
      <c r="AU25" s="87"/>
      <c r="AV25" s="87"/>
      <c r="AW25" s="87"/>
      <c r="AX25" s="87"/>
      <c r="AY25" s="87"/>
      <c r="AZ25" s="87"/>
      <c r="BA25" s="87"/>
      <c r="BB25" s="87"/>
      <c r="BC25" s="87"/>
      <c r="BD25" s="87"/>
    </row>
    <row r="26" spans="2:56" s="49" customFormat="1" ht="22.5" hidden="1" customHeight="1" x14ac:dyDescent="0.25">
      <c r="C26" s="46"/>
      <c r="D26" s="28"/>
      <c r="E26" s="23"/>
      <c r="F26" s="8"/>
      <c r="G26" s="8"/>
      <c r="H26" s="8"/>
      <c r="I26" s="8"/>
      <c r="J26" s="24"/>
      <c r="K26" s="12"/>
      <c r="L26" s="47"/>
      <c r="M26" s="13"/>
      <c r="N26" s="2"/>
      <c r="O26" s="47"/>
      <c r="P26" s="47"/>
      <c r="Q26" s="13"/>
      <c r="R26" s="52"/>
      <c r="S26" s="52">
        <v>14149200</v>
      </c>
      <c r="T26" s="51">
        <v>18755920</v>
      </c>
      <c r="U26" s="2"/>
      <c r="V26" s="2"/>
      <c r="W26" s="2"/>
      <c r="X26" s="25"/>
      <c r="Y26" s="25"/>
      <c r="Z26" s="29"/>
      <c r="AA26" s="29"/>
      <c r="AB26" s="30"/>
      <c r="AC26" s="31"/>
      <c r="AD26" s="31"/>
      <c r="AE26" s="31"/>
      <c r="AF26" s="31"/>
      <c r="AG26" s="31"/>
      <c r="AH26" s="47"/>
      <c r="AI26" s="23"/>
      <c r="AJ26" s="13"/>
      <c r="AK26" s="11">
        <f>SUM(AK7:AK24)</f>
        <v>50664818.261423849</v>
      </c>
      <c r="AL26" s="11"/>
      <c r="AM26" s="13"/>
      <c r="AN26" s="53"/>
      <c r="AO26" s="52">
        <f>SUM(AO7:AO24)</f>
        <v>32905119.999999981</v>
      </c>
      <c r="AP26" s="52"/>
      <c r="AQ26" s="51"/>
      <c r="AR26" s="11"/>
      <c r="AS26" s="53"/>
      <c r="AT26" s="46"/>
    </row>
    <row r="27" spans="2:56" s="49" customFormat="1" ht="15.75" hidden="1" x14ac:dyDescent="0.25">
      <c r="C27" s="46"/>
      <c r="D27" s="28"/>
      <c r="E27" s="28"/>
      <c r="F27" s="8"/>
      <c r="G27" s="8"/>
      <c r="H27" s="8"/>
      <c r="I27" s="8"/>
      <c r="J27" s="24"/>
      <c r="K27" s="12"/>
      <c r="L27" s="47"/>
      <c r="M27" s="13"/>
      <c r="N27" s="2"/>
      <c r="O27" s="13"/>
      <c r="P27" s="13"/>
      <c r="Q27" s="13"/>
      <c r="R27" s="52"/>
      <c r="S27" s="54">
        <v>0.47</v>
      </c>
      <c r="T27" s="54">
        <v>0.53</v>
      </c>
      <c r="U27" s="2"/>
      <c r="V27" s="2"/>
      <c r="W27" s="2"/>
      <c r="X27" s="25"/>
      <c r="Y27" s="25"/>
      <c r="Z27" s="29"/>
      <c r="AA27" s="29"/>
      <c r="AB27" s="30"/>
      <c r="AC27" s="31"/>
      <c r="AD27" s="31"/>
      <c r="AE27" s="31"/>
      <c r="AF27" s="31"/>
      <c r="AG27" s="31"/>
      <c r="AH27" s="47"/>
      <c r="AI27" s="23"/>
      <c r="AJ27" s="13"/>
      <c r="AK27" s="13"/>
      <c r="AL27" s="13"/>
      <c r="AM27" s="13"/>
      <c r="AN27" s="53"/>
      <c r="AO27" s="52"/>
      <c r="AP27" s="55" t="s">
        <v>60</v>
      </c>
      <c r="AQ27" s="56" t="s">
        <v>61</v>
      </c>
      <c r="AR27" s="13"/>
      <c r="AS27" s="53"/>
      <c r="AT27" s="46"/>
    </row>
    <row r="28" spans="2:56" ht="15.75" x14ac:dyDescent="0.25">
      <c r="B28" s="57"/>
      <c r="C28" s="57"/>
      <c r="D28" s="40"/>
      <c r="E28" s="40"/>
      <c r="F28" s="32"/>
      <c r="G28" s="32"/>
      <c r="H28" s="32"/>
      <c r="I28" s="32"/>
      <c r="J28" s="17"/>
      <c r="K28" s="17"/>
      <c r="L28" s="17">
        <v>1297371</v>
      </c>
      <c r="M28" s="58"/>
      <c r="N28" s="17"/>
      <c r="O28" s="17"/>
      <c r="P28" s="33"/>
      <c r="Q28" s="17"/>
      <c r="R28" s="34" t="s">
        <v>51</v>
      </c>
      <c r="S28" s="34" t="s">
        <v>48</v>
      </c>
      <c r="T28" s="34" t="s">
        <v>49</v>
      </c>
      <c r="U28" s="17"/>
      <c r="V28" s="17"/>
      <c r="W28" s="17"/>
      <c r="X28" s="40"/>
      <c r="Y28" s="40"/>
      <c r="Z28" s="40"/>
      <c r="AA28" s="40"/>
      <c r="AB28" s="40"/>
      <c r="AC28" s="40"/>
      <c r="AD28" s="40"/>
      <c r="AE28" s="40"/>
      <c r="AF28" s="40"/>
      <c r="AG28" s="57"/>
      <c r="AH28" s="57"/>
      <c r="AI28" s="57"/>
      <c r="AJ28" s="57"/>
      <c r="AK28" s="59">
        <f>SUM(AM25/AO25)</f>
        <v>46.861157169461769</v>
      </c>
      <c r="AL28" s="59"/>
      <c r="AM28" s="57"/>
      <c r="AN28" s="57"/>
      <c r="AO28" s="34" t="s">
        <v>51</v>
      </c>
      <c r="AP28" s="34" t="s">
        <v>48</v>
      </c>
      <c r="AQ28" s="34" t="s">
        <v>49</v>
      </c>
      <c r="AR28" s="60" t="e">
        <f>SUM(AS25/#REF!)</f>
        <v>#REF!</v>
      </c>
      <c r="AS28" s="57"/>
      <c r="AT28" s="45"/>
      <c r="AU28" s="45"/>
      <c r="AV28" s="49"/>
      <c r="AW28" s="49"/>
      <c r="AX28" s="49"/>
      <c r="AY28" s="49"/>
      <c r="AZ28" s="49"/>
      <c r="BA28" s="49"/>
      <c r="BB28" s="49"/>
      <c r="BC28" s="49"/>
      <c r="BD28" s="49"/>
    </row>
    <row r="29" spans="2:56" s="44" customFormat="1" ht="15" customHeight="1" x14ac:dyDescent="0.3">
      <c r="B29" s="57"/>
      <c r="C29" s="57"/>
      <c r="D29" s="40"/>
      <c r="E29" s="57"/>
      <c r="F29" s="35">
        <f>F25+G22+G23</f>
        <v>272</v>
      </c>
      <c r="G29" s="17"/>
      <c r="H29" s="17"/>
      <c r="I29" s="17"/>
      <c r="J29" s="17"/>
      <c r="K29" s="36"/>
      <c r="L29" s="37"/>
      <c r="M29" s="57"/>
      <c r="N29" s="57"/>
      <c r="O29" s="37"/>
      <c r="P29" s="37"/>
      <c r="Q29" s="37"/>
      <c r="R29" s="38"/>
      <c r="S29" s="39"/>
      <c r="T29" s="39"/>
      <c r="U29" s="37"/>
      <c r="V29" s="37"/>
      <c r="W29" s="37"/>
      <c r="X29" s="40"/>
      <c r="Y29" s="40"/>
      <c r="Z29" s="40"/>
      <c r="AA29" s="40"/>
      <c r="AB29" s="40"/>
      <c r="AC29" s="40"/>
      <c r="AD29" s="40"/>
      <c r="AE29" s="40"/>
      <c r="AF29" s="40"/>
      <c r="AG29" s="57"/>
      <c r="AH29" s="57"/>
      <c r="AI29" s="57"/>
      <c r="AJ29" s="57"/>
      <c r="AK29" s="57"/>
      <c r="AL29" s="57"/>
      <c r="AM29" s="57"/>
      <c r="AN29" s="57"/>
      <c r="AO29" s="38"/>
      <c r="AP29" s="41"/>
      <c r="AQ29" s="41"/>
      <c r="AR29" s="57"/>
      <c r="AS29" s="57"/>
      <c r="AT29" s="45"/>
      <c r="AU29" s="45"/>
      <c r="AV29" s="46"/>
      <c r="AW29" s="46"/>
      <c r="AX29" s="46"/>
      <c r="AY29" s="46"/>
      <c r="AZ29" s="46"/>
      <c r="BA29" s="46"/>
      <c r="BB29" s="46"/>
      <c r="BC29" s="46"/>
      <c r="BD29" s="46"/>
    </row>
    <row r="30" spans="2:56" s="64" customFormat="1" x14ac:dyDescent="0.25">
      <c r="B30" s="57"/>
      <c r="C30" s="57"/>
      <c r="D30" s="57"/>
      <c r="E30" s="57"/>
      <c r="F30" s="17"/>
      <c r="G30" s="17"/>
      <c r="H30" s="17"/>
      <c r="I30" s="17"/>
      <c r="J30" s="17"/>
      <c r="K30" s="36"/>
      <c r="L30" s="37"/>
      <c r="M30" s="37"/>
      <c r="N30" s="37"/>
      <c r="O30" s="37"/>
      <c r="P30" s="37"/>
      <c r="Q30" s="37"/>
      <c r="R30" s="37"/>
      <c r="S30" s="42">
        <f>SUM(S25/R25)</f>
        <v>0.46999999997217984</v>
      </c>
      <c r="T30" s="43">
        <f>SUM(T25/R25)</f>
        <v>0.5300000000278221</v>
      </c>
      <c r="U30" s="37"/>
      <c r="V30" s="37"/>
      <c r="W30" s="3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61"/>
      <c r="AP30" s="43">
        <f>SUM(AP25/AO25)</f>
        <v>0.42993309247922507</v>
      </c>
      <c r="AQ30" s="43">
        <f>SUM(AQ25/AO25)</f>
        <v>0.57006690752077493</v>
      </c>
      <c r="AR30" s="57"/>
      <c r="AS30" s="57"/>
      <c r="AT30" s="45"/>
      <c r="AU30" s="45"/>
      <c r="AV30" s="63"/>
      <c r="AW30" s="63"/>
      <c r="AX30" s="63"/>
      <c r="AY30" s="63"/>
      <c r="AZ30" s="63"/>
      <c r="BA30" s="63"/>
      <c r="BB30" s="63"/>
      <c r="BC30" s="63"/>
      <c r="BD30" s="63"/>
    </row>
    <row r="31" spans="2:56" s="64" customFormat="1" x14ac:dyDescent="0.25">
      <c r="B31" s="57"/>
      <c r="C31" s="57"/>
      <c r="D31" s="57"/>
      <c r="E31" s="57"/>
      <c r="F31" s="17"/>
      <c r="G31" s="17"/>
      <c r="H31" s="17"/>
      <c r="I31" s="17"/>
      <c r="J31" s="17"/>
      <c r="K31" s="36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43"/>
      <c r="AQ31" s="43"/>
      <c r="AR31" s="57"/>
      <c r="AS31" s="57"/>
      <c r="AT31" s="57"/>
      <c r="AU31" s="57"/>
    </row>
    <row r="32" spans="2:56" x14ac:dyDescent="0.25">
      <c r="B32" s="57"/>
      <c r="C32" s="57"/>
      <c r="D32" s="57"/>
      <c r="E32" s="57"/>
      <c r="F32" s="17"/>
      <c r="G32" s="17"/>
      <c r="H32" s="17"/>
      <c r="I32" s="17"/>
      <c r="J32" s="17"/>
      <c r="K32" s="36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</row>
    <row r="33" spans="3:46" x14ac:dyDescent="0.25">
      <c r="C33" s="44"/>
      <c r="D33" s="44"/>
      <c r="E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62"/>
      <c r="AP33" s="44"/>
      <c r="AQ33" s="44"/>
      <c r="AR33" s="44"/>
      <c r="AS33" s="44"/>
      <c r="AT33" s="44"/>
    </row>
    <row r="34" spans="3:46" x14ac:dyDescent="0.25">
      <c r="C34" s="44"/>
      <c r="D34" s="44"/>
      <c r="E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62"/>
      <c r="AP34" s="44"/>
      <c r="AQ34" s="44"/>
      <c r="AR34" s="44"/>
      <c r="AS34" s="44"/>
      <c r="AT34" s="44"/>
    </row>
    <row r="35" spans="3:46" x14ac:dyDescent="0.25">
      <c r="C35" s="44"/>
      <c r="D35" s="44"/>
      <c r="E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62"/>
      <c r="AP35" s="44"/>
      <c r="AQ35" s="44"/>
      <c r="AR35" s="44"/>
      <c r="AS35" s="44"/>
      <c r="AT35" s="44"/>
    </row>
    <row r="36" spans="3:46" x14ac:dyDescent="0.25">
      <c r="C36" s="44"/>
      <c r="D36" s="44"/>
      <c r="E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62"/>
      <c r="AP36" s="44"/>
      <c r="AQ36" s="44"/>
      <c r="AR36" s="44"/>
      <c r="AS36" s="44"/>
      <c r="AT36" s="44"/>
    </row>
    <row r="37" spans="3:46" x14ac:dyDescent="0.25">
      <c r="AO37" s="65"/>
    </row>
    <row r="38" spans="3:46" x14ac:dyDescent="0.25">
      <c r="AO38" s="65"/>
    </row>
    <row r="39" spans="3:46" x14ac:dyDescent="0.25">
      <c r="AO39" s="65"/>
    </row>
    <row r="48" spans="3:46" x14ac:dyDescent="0.25">
      <c r="N48" s="20"/>
    </row>
  </sheetData>
  <mergeCells count="14">
    <mergeCell ref="D3:AS3"/>
    <mergeCell ref="O5:T5"/>
    <mergeCell ref="D5:D6"/>
    <mergeCell ref="E5:E6"/>
    <mergeCell ref="X5:Y5"/>
    <mergeCell ref="Z5:Z6"/>
    <mergeCell ref="AA5:AB5"/>
    <mergeCell ref="AC5:AF5"/>
    <mergeCell ref="W5:W6"/>
    <mergeCell ref="F5:L5"/>
    <mergeCell ref="V5:V6"/>
    <mergeCell ref="AG5:AG6"/>
    <mergeCell ref="AH5:AH6"/>
    <mergeCell ref="AL5:AQ5"/>
  </mergeCells>
  <pageMargins left="0.51181102362204722" right="0.11811023622047245" top="0.74803149606299213" bottom="0.15748031496062992" header="0.31496062992125984" footer="0.31496062992125984"/>
  <pageSetup paperSize="9" scale="51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2026-2028</vt:lpstr>
      <vt:lpstr>'2026-2028'!Область_печати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Александровна ГОРИНОВА</dc:creator>
  <cp:lastModifiedBy>Рыженкова Елена Николаевна</cp:lastModifiedBy>
  <cp:lastPrinted>2025-10-06T10:47:48Z</cp:lastPrinted>
  <dcterms:created xsi:type="dcterms:W3CDTF">2023-01-13T09:43:36Z</dcterms:created>
  <dcterms:modified xsi:type="dcterms:W3CDTF">2025-10-06T11:22:34Z</dcterms:modified>
</cp:coreProperties>
</file>