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25" yWindow="330" windowWidth="29040" windowHeight="13620" firstSheet="1" activeTab="2"/>
  </bookViews>
  <sheets>
    <sheet name="документы_2021" sheetId="24" state="hidden" r:id="rId1"/>
    <sheet name="ЧДОУ" sheetId="29" r:id="rId2"/>
    <sheet name="Нормативы ДО" sheetId="30" r:id="rId3"/>
  </sheets>
  <externalReferences>
    <externalReference r:id="rId4"/>
  </externalReferences>
  <definedNames>
    <definedName name="Z_03BB0823_F46D_4FFC_9767_8DD17CA40F59_.wvu.Cols" localSheetId="1" hidden="1">ЧДОУ!$P:$W</definedName>
    <definedName name="Z_03BB0823_F46D_4FFC_9767_8DD17CA40F59_.wvu.PrintArea" localSheetId="1" hidden="1">ЧДОУ!$A$4:$AW$60</definedName>
    <definedName name="Z_03BB0823_F46D_4FFC_9767_8DD17CA40F59_.wvu.PrintTitles" localSheetId="1" hidden="1">ЧДОУ!$A:$C</definedName>
    <definedName name="Z_03BB0823_F46D_4FFC_9767_8DD17CA40F59_.wvu.Rows" localSheetId="1" hidden="1">ЧДОУ!$10:$10,ЧДОУ!#REF!</definedName>
    <definedName name="_xlnm.Print_Titles" localSheetId="2">'Нормативы ДО'!$3:$4</definedName>
    <definedName name="_xlnm.Print_Titles" localSheetId="1">ЧДОУ!$A:$C,ЧДОУ!$6:$12</definedName>
    <definedName name="_xlnm.Print_Area" localSheetId="2">'Нормативы ДО'!$B$1:$M$766</definedName>
    <definedName name="_xlnm.Print_Area" localSheetId="1">ЧДОУ!$A$1:$BC$59</definedName>
  </definedNames>
  <calcPr calcId="145621"/>
</workbook>
</file>

<file path=xl/calcChain.xml><?xml version="1.0" encoding="utf-8"?>
<calcChain xmlns="http://schemas.openxmlformats.org/spreadsheetml/2006/main">
  <c r="AN62" i="29" l="1"/>
  <c r="V44" i="29" l="1"/>
  <c r="AP55" i="29" l="1"/>
  <c r="AP56" i="29"/>
  <c r="AP57" i="29"/>
  <c r="AP54" i="29"/>
  <c r="AP58" i="29" s="1"/>
  <c r="AP50" i="29"/>
  <c r="AP49" i="29"/>
  <c r="AP48" i="29"/>
  <c r="AP47" i="29"/>
  <c r="AV47" i="29" s="1"/>
  <c r="AP46" i="29"/>
  <c r="AP45" i="29"/>
  <c r="AP43" i="29"/>
  <c r="AP42" i="29"/>
  <c r="AP41" i="29"/>
  <c r="AP40" i="29"/>
  <c r="AP39" i="29"/>
  <c r="AP37" i="29"/>
  <c r="AP36" i="29"/>
  <c r="AP35" i="29"/>
  <c r="AP34" i="29"/>
  <c r="AP33" i="29"/>
  <c r="AP14" i="29"/>
  <c r="AP15" i="29"/>
  <c r="AP16" i="29"/>
  <c r="AP17" i="29"/>
  <c r="AP18" i="29"/>
  <c r="AP19" i="29"/>
  <c r="AP20" i="29"/>
  <c r="AP21" i="29"/>
  <c r="AP22" i="29"/>
  <c r="AP23" i="29"/>
  <c r="AP24" i="29"/>
  <c r="AP25" i="29"/>
  <c r="AP26" i="29"/>
  <c r="AP27" i="29"/>
  <c r="AP28" i="29"/>
  <c r="AP29" i="29"/>
  <c r="AP30" i="29"/>
  <c r="AP31" i="29"/>
  <c r="AN57" i="29"/>
  <c r="AV57" i="29" s="1"/>
  <c r="AN56" i="29"/>
  <c r="AV56" i="29" s="1"/>
  <c r="AN55" i="29"/>
  <c r="AV55" i="29" s="1"/>
  <c r="AN54" i="29"/>
  <c r="AV54" i="29" s="1"/>
  <c r="AN50" i="29"/>
  <c r="AV50" i="29" s="1"/>
  <c r="AN49" i="29"/>
  <c r="AV49" i="29" s="1"/>
  <c r="AN48" i="29"/>
  <c r="AV48" i="29" s="1"/>
  <c r="AN47" i="29"/>
  <c r="AN46" i="29"/>
  <c r="AV46" i="29" s="1"/>
  <c r="AN45" i="29"/>
  <c r="AN43" i="29"/>
  <c r="AN42" i="29"/>
  <c r="AV42" i="29" s="1"/>
  <c r="AN41" i="29"/>
  <c r="AV41" i="29" s="1"/>
  <c r="AN40" i="29"/>
  <c r="AV40" i="29" s="1"/>
  <c r="AN39" i="29"/>
  <c r="AV39" i="29" s="1"/>
  <c r="AN37" i="29"/>
  <c r="AN36" i="29"/>
  <c r="AV36" i="29" s="1"/>
  <c r="AN35" i="29"/>
  <c r="AN34" i="29"/>
  <c r="AV34" i="29" s="1"/>
  <c r="AN33" i="29"/>
  <c r="AV33" i="29" s="1"/>
  <c r="AN31" i="29"/>
  <c r="AV31" i="29" s="1"/>
  <c r="AN30" i="29"/>
  <c r="AV30" i="29" s="1"/>
  <c r="AN29" i="29"/>
  <c r="AV29" i="29" s="1"/>
  <c r="AN28" i="29"/>
  <c r="AV28" i="29" s="1"/>
  <c r="AN27" i="29"/>
  <c r="AN26" i="29"/>
  <c r="AV26" i="29" s="1"/>
  <c r="AN25" i="29"/>
  <c r="AN24" i="29"/>
  <c r="AV24" i="29" s="1"/>
  <c r="AN23" i="29"/>
  <c r="AV23" i="29" s="1"/>
  <c r="AN22" i="29"/>
  <c r="AV22" i="29" s="1"/>
  <c r="AN21" i="29"/>
  <c r="AV21" i="29" s="1"/>
  <c r="AN20" i="29"/>
  <c r="AV20" i="29" s="1"/>
  <c r="AN19" i="29"/>
  <c r="AN18" i="29"/>
  <c r="AV18" i="29" s="1"/>
  <c r="AN17" i="29"/>
  <c r="AN16" i="29"/>
  <c r="AV16" i="29" s="1"/>
  <c r="AN15" i="29"/>
  <c r="AV15" i="29" s="1"/>
  <c r="AN14" i="29"/>
  <c r="AV14" i="29" s="1"/>
  <c r="AP13" i="29"/>
  <c r="AN13" i="29"/>
  <c r="AV13" i="29" s="1"/>
  <c r="AV17" i="29" l="1"/>
  <c r="AV25" i="29"/>
  <c r="AV45" i="29"/>
  <c r="AV19" i="29"/>
  <c r="AV27" i="29"/>
  <c r="AV37" i="29"/>
  <c r="AV35" i="29"/>
  <c r="AV43" i="29"/>
  <c r="AH44" i="29" l="1"/>
  <c r="AH51" i="29"/>
  <c r="AH53" i="29"/>
  <c r="AH58" i="29"/>
  <c r="AI12" i="29"/>
  <c r="AI43" i="29" s="1"/>
  <c r="AF8" i="29"/>
  <c r="AL44" i="29"/>
  <c r="Z44" i="29"/>
  <c r="AI41" i="29" l="1"/>
  <c r="AI42" i="29"/>
  <c r="AI40" i="29"/>
  <c r="AL38" i="29"/>
  <c r="AN32" i="29" l="1"/>
  <c r="AP32" i="29"/>
  <c r="AL32" i="29"/>
  <c r="AJ32" i="29"/>
  <c r="AH32" i="29"/>
  <c r="AF32" i="29"/>
  <c r="AD32" i="29"/>
  <c r="AB32" i="29"/>
  <c r="Z32" i="29"/>
  <c r="X32" i="29"/>
  <c r="V32" i="29"/>
  <c r="T32" i="29"/>
  <c r="R32" i="29"/>
  <c r="P32" i="29"/>
  <c r="N32" i="29"/>
  <c r="L32" i="29"/>
  <c r="AT31" i="29"/>
  <c r="AI31" i="29"/>
  <c r="AU31" i="29" l="1"/>
  <c r="H765" i="30" l="1"/>
  <c r="G765" i="30"/>
  <c r="F765" i="30"/>
  <c r="E765" i="30"/>
  <c r="D765" i="30"/>
  <c r="H760" i="30"/>
  <c r="G760" i="30"/>
  <c r="F760" i="30"/>
  <c r="E760" i="30"/>
  <c r="D760" i="30"/>
  <c r="M754" i="30"/>
  <c r="L754" i="30"/>
  <c r="K754" i="30"/>
  <c r="J754" i="30"/>
  <c r="I754" i="30"/>
  <c r="H752" i="30"/>
  <c r="G752" i="30"/>
  <c r="F752" i="30"/>
  <c r="E752" i="30"/>
  <c r="D752" i="30"/>
  <c r="H747" i="30"/>
  <c r="G747" i="30"/>
  <c r="F747" i="30"/>
  <c r="E747" i="30"/>
  <c r="D747" i="30"/>
  <c r="H732" i="30"/>
  <c r="G732" i="30"/>
  <c r="F732" i="30"/>
  <c r="E732" i="30"/>
  <c r="D732" i="30"/>
  <c r="H727" i="30"/>
  <c r="G727" i="30"/>
  <c r="F727" i="30"/>
  <c r="E727" i="30"/>
  <c r="D727" i="30"/>
  <c r="M721" i="30"/>
  <c r="L721" i="30"/>
  <c r="K721" i="30"/>
  <c r="J721" i="30"/>
  <c r="I721" i="30"/>
  <c r="H719" i="30"/>
  <c r="G719" i="30"/>
  <c r="F719" i="30"/>
  <c r="E719" i="30"/>
  <c r="D719" i="30"/>
  <c r="H714" i="30"/>
  <c r="G714" i="30"/>
  <c r="F714" i="30"/>
  <c r="E714" i="30"/>
  <c r="D714" i="30"/>
  <c r="M668" i="30"/>
  <c r="L668" i="30"/>
  <c r="K668" i="30"/>
  <c r="J668" i="30"/>
  <c r="I668" i="30"/>
  <c r="H668" i="30"/>
  <c r="G668" i="30"/>
  <c r="F668" i="30"/>
  <c r="E668" i="30"/>
  <c r="D668" i="30"/>
  <c r="M667" i="30"/>
  <c r="L667" i="30"/>
  <c r="K667" i="30"/>
  <c r="J667" i="30"/>
  <c r="I667" i="30"/>
  <c r="H667" i="30"/>
  <c r="G667" i="30"/>
  <c r="F667" i="30"/>
  <c r="E667" i="30"/>
  <c r="D667" i="30"/>
  <c r="M666" i="30"/>
  <c r="L666" i="30"/>
  <c r="K666" i="30"/>
  <c r="J666" i="30"/>
  <c r="I666" i="30"/>
  <c r="H666" i="30"/>
  <c r="G666" i="30"/>
  <c r="F666" i="30"/>
  <c r="E666" i="30"/>
  <c r="D666" i="30"/>
  <c r="M665" i="30"/>
  <c r="L665" i="30"/>
  <c r="K665" i="30"/>
  <c r="J665" i="30"/>
  <c r="I665" i="30"/>
  <c r="H665" i="30"/>
  <c r="G665" i="30"/>
  <c r="F665" i="30"/>
  <c r="E665" i="30"/>
  <c r="D665" i="30"/>
  <c r="M664" i="30"/>
  <c r="L664" i="30"/>
  <c r="K664" i="30"/>
  <c r="J664" i="30"/>
  <c r="I664" i="30"/>
  <c r="H664" i="30"/>
  <c r="G664" i="30"/>
  <c r="F664" i="30"/>
  <c r="E664" i="30"/>
  <c r="D664" i="30"/>
  <c r="M663" i="30"/>
  <c r="L663" i="30"/>
  <c r="K663" i="30"/>
  <c r="J663" i="30"/>
  <c r="I663" i="30"/>
  <c r="H663" i="30"/>
  <c r="G663" i="30"/>
  <c r="F663" i="30"/>
  <c r="E663" i="30"/>
  <c r="D663" i="30"/>
  <c r="M662" i="30"/>
  <c r="L662" i="30"/>
  <c r="K662" i="30"/>
  <c r="J662" i="30"/>
  <c r="I662" i="30"/>
  <c r="H662" i="30"/>
  <c r="G662" i="30"/>
  <c r="F662" i="30"/>
  <c r="E662" i="30"/>
  <c r="D662" i="30"/>
  <c r="M661" i="30"/>
  <c r="L661" i="30"/>
  <c r="K661" i="30"/>
  <c r="J661" i="30"/>
  <c r="I661" i="30"/>
  <c r="H661" i="30"/>
  <c r="G661" i="30"/>
  <c r="F661" i="30"/>
  <c r="E661" i="30"/>
  <c r="D661" i="30"/>
  <c r="M660" i="30"/>
  <c r="L660" i="30"/>
  <c r="K660" i="30"/>
  <c r="J660" i="30"/>
  <c r="I660" i="30"/>
  <c r="H660" i="30"/>
  <c r="G660" i="30"/>
  <c r="F660" i="30"/>
  <c r="E660" i="30"/>
  <c r="D660" i="30"/>
  <c r="M659" i="30"/>
  <c r="L659" i="30"/>
  <c r="K659" i="30"/>
  <c r="J659" i="30"/>
  <c r="I659" i="30"/>
  <c r="H659" i="30"/>
  <c r="G659" i="30"/>
  <c r="F659" i="30"/>
  <c r="E659" i="30"/>
  <c r="D659" i="30"/>
  <c r="M658" i="30"/>
  <c r="L658" i="30"/>
  <c r="K658" i="30"/>
  <c r="J658" i="30"/>
  <c r="I658" i="30"/>
  <c r="H658" i="30"/>
  <c r="G658" i="30"/>
  <c r="F658" i="30"/>
  <c r="E658" i="30"/>
  <c r="D658" i="30"/>
  <c r="M657" i="30"/>
  <c r="L657" i="30"/>
  <c r="K657" i="30"/>
  <c r="J657" i="30"/>
  <c r="I657" i="30"/>
  <c r="H657" i="30"/>
  <c r="G657" i="30"/>
  <c r="F657" i="30"/>
  <c r="E657" i="30"/>
  <c r="D657" i="30"/>
  <c r="M656" i="30"/>
  <c r="L656" i="30"/>
  <c r="K656" i="30"/>
  <c r="J656" i="30"/>
  <c r="I656" i="30"/>
  <c r="H656" i="30"/>
  <c r="G656" i="30"/>
  <c r="F656" i="30"/>
  <c r="E656" i="30"/>
  <c r="D656" i="30"/>
  <c r="H655" i="30"/>
  <c r="G655" i="30"/>
  <c r="F655" i="30"/>
  <c r="E655" i="30"/>
  <c r="D655" i="30"/>
  <c r="M654" i="30"/>
  <c r="L654" i="30"/>
  <c r="K654" i="30"/>
  <c r="J654" i="30"/>
  <c r="I654" i="30"/>
  <c r="H654" i="30"/>
  <c r="G654" i="30"/>
  <c r="F654" i="30"/>
  <c r="E654" i="30"/>
  <c r="D654" i="30"/>
  <c r="M653" i="30"/>
  <c r="L653" i="30"/>
  <c r="K653" i="30"/>
  <c r="J653" i="30"/>
  <c r="I653" i="30"/>
  <c r="M652" i="30"/>
  <c r="L652" i="30"/>
  <c r="K652" i="30"/>
  <c r="J652" i="30"/>
  <c r="I652" i="30"/>
  <c r="H652" i="30"/>
  <c r="G652" i="30"/>
  <c r="F652" i="30"/>
  <c r="E652" i="30"/>
  <c r="D652" i="30"/>
  <c r="M651" i="30"/>
  <c r="L651" i="30"/>
  <c r="K651" i="30"/>
  <c r="J651" i="30"/>
  <c r="I651" i="30"/>
  <c r="H651" i="30"/>
  <c r="G651" i="30"/>
  <c r="F651" i="30"/>
  <c r="E651" i="30"/>
  <c r="D651" i="30"/>
  <c r="M650" i="30"/>
  <c r="L650" i="30"/>
  <c r="K650" i="30"/>
  <c r="J650" i="30"/>
  <c r="I650" i="30"/>
  <c r="H650" i="30"/>
  <c r="G650" i="30"/>
  <c r="F650" i="30"/>
  <c r="E650" i="30"/>
  <c r="D650" i="30"/>
  <c r="M649" i="30"/>
  <c r="L649" i="30"/>
  <c r="K649" i="30"/>
  <c r="J649" i="30"/>
  <c r="I649" i="30"/>
  <c r="H649" i="30"/>
  <c r="G649" i="30"/>
  <c r="F649" i="30"/>
  <c r="E649" i="30"/>
  <c r="D649" i="30"/>
  <c r="M648" i="30"/>
  <c r="L648" i="30"/>
  <c r="K648" i="30"/>
  <c r="J648" i="30"/>
  <c r="I648" i="30"/>
  <c r="M647" i="30"/>
  <c r="L647" i="30"/>
  <c r="K647" i="30"/>
  <c r="J647" i="30"/>
  <c r="I647" i="30"/>
  <c r="H647" i="30"/>
  <c r="G647" i="30"/>
  <c r="F647" i="30"/>
  <c r="E647" i="30"/>
  <c r="D647" i="30"/>
  <c r="M646" i="30"/>
  <c r="L646" i="30"/>
  <c r="K646" i="30"/>
  <c r="J646" i="30"/>
  <c r="I646" i="30"/>
  <c r="H646" i="30"/>
  <c r="G646" i="30"/>
  <c r="F646" i="30"/>
  <c r="E646" i="30"/>
  <c r="D646" i="30"/>
  <c r="M645" i="30"/>
  <c r="L645" i="30"/>
  <c r="K645" i="30"/>
  <c r="J645" i="30"/>
  <c r="I645" i="30"/>
  <c r="H645" i="30"/>
  <c r="G645" i="30"/>
  <c r="F645" i="30"/>
  <c r="E645" i="30"/>
  <c r="D645" i="30"/>
  <c r="M644" i="30"/>
  <c r="L644" i="30"/>
  <c r="K644" i="30"/>
  <c r="J644" i="30"/>
  <c r="I644" i="30"/>
  <c r="H644" i="30"/>
  <c r="G644" i="30"/>
  <c r="F644" i="30"/>
  <c r="E644" i="30"/>
  <c r="D644" i="30"/>
  <c r="M643" i="30"/>
  <c r="L643" i="30"/>
  <c r="K643" i="30"/>
  <c r="J643" i="30"/>
  <c r="I643" i="30"/>
  <c r="H643" i="30"/>
  <c r="G643" i="30"/>
  <c r="F643" i="30"/>
  <c r="E643" i="30"/>
  <c r="D643" i="30"/>
  <c r="M642" i="30"/>
  <c r="L642" i="30"/>
  <c r="K642" i="30"/>
  <c r="J642" i="30"/>
  <c r="I642" i="30"/>
  <c r="H642" i="30"/>
  <c r="G642" i="30"/>
  <c r="F642" i="30"/>
  <c r="E642" i="30"/>
  <c r="D642" i="30"/>
  <c r="M641" i="30"/>
  <c r="L641" i="30"/>
  <c r="K641" i="30"/>
  <c r="J641" i="30"/>
  <c r="I641" i="30"/>
  <c r="H641" i="30"/>
  <c r="G641" i="30"/>
  <c r="F641" i="30"/>
  <c r="E641" i="30"/>
  <c r="D641" i="30"/>
  <c r="M640" i="30"/>
  <c r="L640" i="30"/>
  <c r="K640" i="30"/>
  <c r="J640" i="30"/>
  <c r="I640" i="30"/>
  <c r="H640" i="30"/>
  <c r="G640" i="30"/>
  <c r="F640" i="30"/>
  <c r="E640" i="30"/>
  <c r="D640" i="30"/>
  <c r="M639" i="30"/>
  <c r="L639" i="30"/>
  <c r="K639" i="30"/>
  <c r="J639" i="30"/>
  <c r="I639" i="30"/>
  <c r="H639" i="30"/>
  <c r="G639" i="30"/>
  <c r="F639" i="30"/>
  <c r="E639" i="30"/>
  <c r="D639" i="30"/>
  <c r="M638" i="30"/>
  <c r="L638" i="30"/>
  <c r="K638" i="30"/>
  <c r="J638" i="30"/>
  <c r="I638" i="30"/>
  <c r="H638" i="30"/>
  <c r="G638" i="30"/>
  <c r="F638" i="30"/>
  <c r="E638" i="30"/>
  <c r="D638" i="30"/>
  <c r="M637" i="30"/>
  <c r="N607" i="30"/>
  <c r="M605" i="30"/>
  <c r="D572" i="30"/>
  <c r="I571" i="30"/>
  <c r="I572" i="30" s="1"/>
  <c r="M562" i="30"/>
  <c r="I529" i="30"/>
  <c r="M521" i="30"/>
  <c r="D483" i="30"/>
  <c r="D488" i="30" s="1"/>
  <c r="D482" i="30"/>
  <c r="D487" i="30" s="1"/>
  <c r="D481" i="30"/>
  <c r="I479" i="30"/>
  <c r="I475" i="30"/>
  <c r="D474" i="30"/>
  <c r="I474" i="30" s="1"/>
  <c r="I473" i="30"/>
  <c r="E473" i="30"/>
  <c r="E472" i="30"/>
  <c r="D470" i="30"/>
  <c r="D471" i="30" s="1"/>
  <c r="M466" i="30"/>
  <c r="L466" i="30"/>
  <c r="K466" i="30"/>
  <c r="J466" i="30"/>
  <c r="I466" i="30"/>
  <c r="H466" i="30"/>
  <c r="G466" i="30"/>
  <c r="F466" i="30"/>
  <c r="E466" i="30"/>
  <c r="D466" i="30"/>
  <c r="M465" i="30"/>
  <c r="L465" i="30"/>
  <c r="K465" i="30"/>
  <c r="J465" i="30"/>
  <c r="I465" i="30"/>
  <c r="H465" i="30"/>
  <c r="G465" i="30"/>
  <c r="F465" i="30"/>
  <c r="E465" i="30"/>
  <c r="D465" i="30"/>
  <c r="M464" i="30"/>
  <c r="L464" i="30"/>
  <c r="K464" i="30"/>
  <c r="J464" i="30"/>
  <c r="I464" i="30"/>
  <c r="M463" i="30"/>
  <c r="L463" i="30"/>
  <c r="K463" i="30"/>
  <c r="J463" i="30"/>
  <c r="I463" i="30"/>
  <c r="H463" i="30"/>
  <c r="G463" i="30"/>
  <c r="F463" i="30"/>
  <c r="E463" i="30"/>
  <c r="D463" i="30"/>
  <c r="M462" i="30"/>
  <c r="L462" i="30"/>
  <c r="K462" i="30"/>
  <c r="J462" i="30"/>
  <c r="I462" i="30"/>
  <c r="H462" i="30"/>
  <c r="G462" i="30"/>
  <c r="F462" i="30"/>
  <c r="E462" i="30"/>
  <c r="D462" i="30"/>
  <c r="M461" i="30"/>
  <c r="L461" i="30"/>
  <c r="K461" i="30"/>
  <c r="J461" i="30"/>
  <c r="I461" i="30"/>
  <c r="H461" i="30"/>
  <c r="G461" i="30"/>
  <c r="F461" i="30"/>
  <c r="E461" i="30"/>
  <c r="D461" i="30"/>
  <c r="M460" i="30"/>
  <c r="L460" i="30"/>
  <c r="K460" i="30"/>
  <c r="J460" i="30"/>
  <c r="I460" i="30"/>
  <c r="H460" i="30"/>
  <c r="G460" i="30"/>
  <c r="F460" i="30"/>
  <c r="E460" i="30"/>
  <c r="D460" i="30"/>
  <c r="M459" i="30"/>
  <c r="L459" i="30"/>
  <c r="K459" i="30"/>
  <c r="J459" i="30"/>
  <c r="I459" i="30"/>
  <c r="M458" i="30"/>
  <c r="L458" i="30"/>
  <c r="K458" i="30"/>
  <c r="J458" i="30"/>
  <c r="I458" i="30"/>
  <c r="H458" i="30"/>
  <c r="G458" i="30"/>
  <c r="F458" i="30"/>
  <c r="E458" i="30"/>
  <c r="D458" i="30"/>
  <c r="M457" i="30"/>
  <c r="L457" i="30"/>
  <c r="K457" i="30"/>
  <c r="J457" i="30"/>
  <c r="I457" i="30"/>
  <c r="H457" i="30"/>
  <c r="G457" i="30"/>
  <c r="F457" i="30"/>
  <c r="E457" i="30"/>
  <c r="D457" i="30"/>
  <c r="M456" i="30"/>
  <c r="L456" i="30"/>
  <c r="K456" i="30"/>
  <c r="J456" i="30"/>
  <c r="I456" i="30"/>
  <c r="H456" i="30"/>
  <c r="G456" i="30"/>
  <c r="F456" i="30"/>
  <c r="E456" i="30"/>
  <c r="D456" i="30"/>
  <c r="M455" i="30"/>
  <c r="L455" i="30"/>
  <c r="K455" i="30"/>
  <c r="J455" i="30"/>
  <c r="I455" i="30"/>
  <c r="H455" i="30"/>
  <c r="G455" i="30"/>
  <c r="F455" i="30"/>
  <c r="E455" i="30"/>
  <c r="D455" i="30"/>
  <c r="M454" i="30"/>
  <c r="L454" i="30"/>
  <c r="K454" i="30"/>
  <c r="J454" i="30"/>
  <c r="I454" i="30"/>
  <c r="H454" i="30"/>
  <c r="G454" i="30"/>
  <c r="F454" i="30"/>
  <c r="E454" i="30"/>
  <c r="D454" i="30"/>
  <c r="M440" i="30"/>
  <c r="L440" i="30"/>
  <c r="K440" i="30"/>
  <c r="J440" i="30"/>
  <c r="I440" i="30"/>
  <c r="H440" i="30"/>
  <c r="G440" i="30"/>
  <c r="F440" i="30"/>
  <c r="E440" i="30"/>
  <c r="D440" i="30"/>
  <c r="M439" i="30"/>
  <c r="L439" i="30"/>
  <c r="K439" i="30"/>
  <c r="J439" i="30"/>
  <c r="I439" i="30"/>
  <c r="H439" i="30"/>
  <c r="G439" i="30"/>
  <c r="F439" i="30"/>
  <c r="E439" i="30"/>
  <c r="D439" i="30"/>
  <c r="M438" i="30"/>
  <c r="L438" i="30"/>
  <c r="K438" i="30"/>
  <c r="J438" i="30"/>
  <c r="I438" i="30"/>
  <c r="H438" i="30"/>
  <c r="G438" i="30"/>
  <c r="F438" i="30"/>
  <c r="E438" i="30"/>
  <c r="D438" i="30"/>
  <c r="M437" i="30"/>
  <c r="L437" i="30"/>
  <c r="K437" i="30"/>
  <c r="J437" i="30"/>
  <c r="I437" i="30"/>
  <c r="H437" i="30"/>
  <c r="G437" i="30"/>
  <c r="F437" i="30"/>
  <c r="E437" i="30"/>
  <c r="D437" i="30"/>
  <c r="M436" i="30"/>
  <c r="L436" i="30"/>
  <c r="K436" i="30"/>
  <c r="J436" i="30"/>
  <c r="I436" i="30"/>
  <c r="H436" i="30"/>
  <c r="G436" i="30"/>
  <c r="F436" i="30"/>
  <c r="E436" i="30"/>
  <c r="D436" i="30"/>
  <c r="M435" i="30"/>
  <c r="D421" i="30"/>
  <c r="H453" i="30" s="1"/>
  <c r="I420" i="30"/>
  <c r="J452" i="30" s="1"/>
  <c r="D420" i="30"/>
  <c r="D452" i="30" s="1"/>
  <c r="I417" i="30"/>
  <c r="J449" i="30" s="1"/>
  <c r="D417" i="30"/>
  <c r="I415" i="30"/>
  <c r="K447" i="30" s="1"/>
  <c r="D415" i="30"/>
  <c r="I414" i="30"/>
  <c r="L446" i="30" s="1"/>
  <c r="I413" i="30"/>
  <c r="D413" i="30"/>
  <c r="E445" i="30" s="1"/>
  <c r="I412" i="30"/>
  <c r="D412" i="30"/>
  <c r="D444" i="30" s="1"/>
  <c r="I410" i="30"/>
  <c r="D410" i="30"/>
  <c r="G442" i="30" s="1"/>
  <c r="I409" i="30"/>
  <c r="J441" i="30" s="1"/>
  <c r="D409" i="30"/>
  <c r="E441" i="30" s="1"/>
  <c r="I408" i="30"/>
  <c r="I419" i="30" s="1"/>
  <c r="D408" i="30"/>
  <c r="D416" i="30" s="1"/>
  <c r="E448" i="30" s="1"/>
  <c r="M405" i="30"/>
  <c r="L405" i="30"/>
  <c r="K405" i="30"/>
  <c r="J405" i="30"/>
  <c r="I405" i="30"/>
  <c r="H405" i="30"/>
  <c r="G405" i="30"/>
  <c r="F405" i="30"/>
  <c r="E405" i="30"/>
  <c r="D405" i="30"/>
  <c r="M404" i="30"/>
  <c r="L404" i="30"/>
  <c r="K404" i="30"/>
  <c r="J404" i="30"/>
  <c r="I404" i="30"/>
  <c r="H404" i="30"/>
  <c r="G404" i="30"/>
  <c r="F404" i="30"/>
  <c r="E404" i="30"/>
  <c r="D404" i="30"/>
  <c r="M403" i="30"/>
  <c r="L403" i="30"/>
  <c r="K403" i="30"/>
  <c r="J403" i="30"/>
  <c r="I403" i="30"/>
  <c r="M402" i="30"/>
  <c r="L402" i="30"/>
  <c r="K402" i="30"/>
  <c r="J402" i="30"/>
  <c r="I402" i="30"/>
  <c r="H402" i="30"/>
  <c r="G402" i="30"/>
  <c r="F402" i="30"/>
  <c r="E402" i="30"/>
  <c r="D402" i="30"/>
  <c r="M401" i="30"/>
  <c r="L401" i="30"/>
  <c r="K401" i="30"/>
  <c r="J401" i="30"/>
  <c r="I401" i="30"/>
  <c r="H401" i="30"/>
  <c r="G401" i="30"/>
  <c r="F401" i="30"/>
  <c r="E401" i="30"/>
  <c r="D401" i="30"/>
  <c r="M400" i="30"/>
  <c r="L400" i="30"/>
  <c r="K400" i="30"/>
  <c r="J400" i="30"/>
  <c r="I400" i="30"/>
  <c r="H400" i="30"/>
  <c r="G400" i="30"/>
  <c r="F400" i="30"/>
  <c r="E400" i="30"/>
  <c r="D400" i="30"/>
  <c r="M399" i="30"/>
  <c r="L399" i="30"/>
  <c r="K399" i="30"/>
  <c r="J399" i="30"/>
  <c r="I399" i="30"/>
  <c r="H399" i="30"/>
  <c r="G399" i="30"/>
  <c r="F399" i="30"/>
  <c r="E399" i="30"/>
  <c r="D399" i="30"/>
  <c r="M398" i="30"/>
  <c r="L398" i="30"/>
  <c r="K398" i="30"/>
  <c r="J398" i="30"/>
  <c r="I398" i="30"/>
  <c r="M397" i="30"/>
  <c r="L397" i="30"/>
  <c r="K397" i="30"/>
  <c r="J397" i="30"/>
  <c r="I397" i="30"/>
  <c r="H397" i="30"/>
  <c r="G397" i="30"/>
  <c r="F397" i="30"/>
  <c r="E397" i="30"/>
  <c r="D397" i="30"/>
  <c r="M396" i="30"/>
  <c r="L396" i="30"/>
  <c r="K396" i="30"/>
  <c r="J396" i="30"/>
  <c r="I396" i="30"/>
  <c r="H396" i="30"/>
  <c r="G396" i="30"/>
  <c r="F396" i="30"/>
  <c r="E396" i="30"/>
  <c r="D396" i="30"/>
  <c r="M395" i="30"/>
  <c r="L395" i="30"/>
  <c r="K395" i="30"/>
  <c r="J395" i="30"/>
  <c r="I395" i="30"/>
  <c r="H395" i="30"/>
  <c r="G395" i="30"/>
  <c r="F395" i="30"/>
  <c r="E395" i="30"/>
  <c r="D395" i="30"/>
  <c r="M394" i="30"/>
  <c r="L394" i="30"/>
  <c r="K394" i="30"/>
  <c r="J394" i="30"/>
  <c r="I394" i="30"/>
  <c r="H394" i="30"/>
  <c r="G394" i="30"/>
  <c r="F394" i="30"/>
  <c r="E394" i="30"/>
  <c r="D394" i="30"/>
  <c r="M393" i="30"/>
  <c r="L393" i="30"/>
  <c r="K393" i="30"/>
  <c r="J393" i="30"/>
  <c r="I393" i="30"/>
  <c r="H393" i="30"/>
  <c r="G393" i="30"/>
  <c r="F393" i="30"/>
  <c r="E393" i="30"/>
  <c r="D393" i="30"/>
  <c r="M379" i="30"/>
  <c r="L379" i="30"/>
  <c r="K379" i="30"/>
  <c r="J379" i="30"/>
  <c r="I379" i="30"/>
  <c r="H379" i="30"/>
  <c r="G379" i="30"/>
  <c r="F379" i="30"/>
  <c r="E379" i="30"/>
  <c r="D379" i="30"/>
  <c r="M378" i="30"/>
  <c r="L378" i="30"/>
  <c r="K378" i="30"/>
  <c r="J378" i="30"/>
  <c r="I378" i="30"/>
  <c r="H378" i="30"/>
  <c r="G378" i="30"/>
  <c r="F378" i="30"/>
  <c r="E378" i="30"/>
  <c r="D378" i="30"/>
  <c r="M377" i="30"/>
  <c r="L377" i="30"/>
  <c r="K377" i="30"/>
  <c r="J377" i="30"/>
  <c r="I377" i="30"/>
  <c r="H377" i="30"/>
  <c r="G377" i="30"/>
  <c r="F377" i="30"/>
  <c r="E377" i="30"/>
  <c r="D377" i="30"/>
  <c r="M376" i="30"/>
  <c r="L376" i="30"/>
  <c r="K376" i="30"/>
  <c r="J376" i="30"/>
  <c r="I376" i="30"/>
  <c r="H376" i="30"/>
  <c r="G376" i="30"/>
  <c r="F376" i="30"/>
  <c r="E376" i="30"/>
  <c r="D376" i="30"/>
  <c r="M375" i="30"/>
  <c r="L375" i="30"/>
  <c r="K375" i="30"/>
  <c r="J375" i="30"/>
  <c r="I375" i="30"/>
  <c r="H375" i="30"/>
  <c r="G375" i="30"/>
  <c r="F375" i="30"/>
  <c r="E375" i="30"/>
  <c r="D375" i="30"/>
  <c r="M374" i="30"/>
  <c r="D360" i="30"/>
  <c r="I358" i="30"/>
  <c r="L390" i="30" s="1"/>
  <c r="I357" i="30"/>
  <c r="D357" i="30"/>
  <c r="D389" i="30" s="1"/>
  <c r="I356" i="30"/>
  <c r="K388" i="30" s="1"/>
  <c r="D356" i="30"/>
  <c r="I353" i="30"/>
  <c r="K385" i="30" s="1"/>
  <c r="I352" i="30"/>
  <c r="I384" i="30" s="1"/>
  <c r="D352" i="30"/>
  <c r="F384" i="30" s="1"/>
  <c r="I351" i="30"/>
  <c r="D351" i="30"/>
  <c r="I350" i="30"/>
  <c r="M382" i="30" s="1"/>
  <c r="D350" i="30"/>
  <c r="E382" i="30" s="1"/>
  <c r="I349" i="30"/>
  <c r="L381" i="30" s="1"/>
  <c r="D349" i="30"/>
  <c r="F381" i="30" s="1"/>
  <c r="I348" i="30"/>
  <c r="I380" i="30" s="1"/>
  <c r="D348" i="30"/>
  <c r="F380" i="30" s="1"/>
  <c r="I347" i="30"/>
  <c r="D347" i="30"/>
  <c r="M344" i="30"/>
  <c r="L344" i="30"/>
  <c r="K344" i="30"/>
  <c r="J344" i="30"/>
  <c r="I344" i="30"/>
  <c r="H344" i="30"/>
  <c r="G344" i="30"/>
  <c r="F344" i="30"/>
  <c r="E344" i="30"/>
  <c r="D344" i="30"/>
  <c r="M343" i="30"/>
  <c r="L343" i="30"/>
  <c r="K343" i="30"/>
  <c r="J343" i="30"/>
  <c r="I343" i="30"/>
  <c r="H343" i="30"/>
  <c r="G343" i="30"/>
  <c r="F343" i="30"/>
  <c r="E343" i="30"/>
  <c r="D343" i="30"/>
  <c r="M342" i="30"/>
  <c r="L342" i="30"/>
  <c r="K342" i="30"/>
  <c r="J342" i="30"/>
  <c r="I342" i="30"/>
  <c r="M341" i="30"/>
  <c r="L341" i="30"/>
  <c r="K341" i="30"/>
  <c r="J341" i="30"/>
  <c r="I341" i="30"/>
  <c r="H341" i="30"/>
  <c r="G341" i="30"/>
  <c r="F341" i="30"/>
  <c r="E341" i="30"/>
  <c r="D341" i="30"/>
  <c r="M340" i="30"/>
  <c r="L340" i="30"/>
  <c r="K340" i="30"/>
  <c r="J340" i="30"/>
  <c r="I340" i="30"/>
  <c r="H340" i="30"/>
  <c r="G340" i="30"/>
  <c r="F340" i="30"/>
  <c r="E340" i="30"/>
  <c r="D340" i="30"/>
  <c r="M339" i="30"/>
  <c r="L339" i="30"/>
  <c r="K339" i="30"/>
  <c r="J339" i="30"/>
  <c r="I339" i="30"/>
  <c r="H339" i="30"/>
  <c r="G339" i="30"/>
  <c r="F339" i="30"/>
  <c r="E339" i="30"/>
  <c r="D339" i="30"/>
  <c r="M338" i="30"/>
  <c r="L338" i="30"/>
  <c r="K338" i="30"/>
  <c r="J338" i="30"/>
  <c r="I338" i="30"/>
  <c r="H338" i="30"/>
  <c r="G338" i="30"/>
  <c r="F338" i="30"/>
  <c r="E338" i="30"/>
  <c r="D338" i="30"/>
  <c r="M337" i="30"/>
  <c r="L337" i="30"/>
  <c r="K337" i="30"/>
  <c r="J337" i="30"/>
  <c r="I337" i="30"/>
  <c r="M336" i="30"/>
  <c r="L336" i="30"/>
  <c r="K336" i="30"/>
  <c r="J336" i="30"/>
  <c r="I336" i="30"/>
  <c r="H336" i="30"/>
  <c r="G336" i="30"/>
  <c r="F336" i="30"/>
  <c r="E336" i="30"/>
  <c r="D336" i="30"/>
  <c r="M335" i="30"/>
  <c r="L335" i="30"/>
  <c r="K335" i="30"/>
  <c r="J335" i="30"/>
  <c r="I335" i="30"/>
  <c r="H335" i="30"/>
  <c r="G335" i="30"/>
  <c r="F335" i="30"/>
  <c r="E335" i="30"/>
  <c r="D335" i="30"/>
  <c r="M334" i="30"/>
  <c r="L334" i="30"/>
  <c r="K334" i="30"/>
  <c r="J334" i="30"/>
  <c r="I334" i="30"/>
  <c r="H334" i="30"/>
  <c r="G334" i="30"/>
  <c r="F334" i="30"/>
  <c r="E334" i="30"/>
  <c r="D334" i="30"/>
  <c r="M333" i="30"/>
  <c r="L333" i="30"/>
  <c r="K333" i="30"/>
  <c r="J333" i="30"/>
  <c r="I333" i="30"/>
  <c r="H333" i="30"/>
  <c r="G333" i="30"/>
  <c r="F333" i="30"/>
  <c r="E333" i="30"/>
  <c r="D333" i="30"/>
  <c r="M332" i="30"/>
  <c r="L332" i="30"/>
  <c r="K332" i="30"/>
  <c r="J332" i="30"/>
  <c r="I332" i="30"/>
  <c r="H332" i="30"/>
  <c r="G332" i="30"/>
  <c r="F332" i="30"/>
  <c r="E332" i="30"/>
  <c r="D332" i="30"/>
  <c r="M318" i="30"/>
  <c r="L318" i="30"/>
  <c r="K318" i="30"/>
  <c r="J318" i="30"/>
  <c r="I318" i="30"/>
  <c r="H318" i="30"/>
  <c r="G318" i="30"/>
  <c r="F318" i="30"/>
  <c r="E318" i="30"/>
  <c r="D318" i="30"/>
  <c r="M317" i="30"/>
  <c r="L317" i="30"/>
  <c r="K317" i="30"/>
  <c r="J317" i="30"/>
  <c r="I317" i="30"/>
  <c r="H317" i="30"/>
  <c r="G317" i="30"/>
  <c r="F317" i="30"/>
  <c r="E317" i="30"/>
  <c r="D317" i="30"/>
  <c r="M316" i="30"/>
  <c r="L316" i="30"/>
  <c r="K316" i="30"/>
  <c r="J316" i="30"/>
  <c r="I316" i="30"/>
  <c r="H316" i="30"/>
  <c r="G316" i="30"/>
  <c r="F316" i="30"/>
  <c r="E316" i="30"/>
  <c r="D316" i="30"/>
  <c r="M315" i="30"/>
  <c r="L315" i="30"/>
  <c r="K315" i="30"/>
  <c r="J315" i="30"/>
  <c r="I315" i="30"/>
  <c r="H315" i="30"/>
  <c r="G315" i="30"/>
  <c r="F315" i="30"/>
  <c r="E315" i="30"/>
  <c r="D315" i="30"/>
  <c r="M314" i="30"/>
  <c r="L314" i="30"/>
  <c r="K314" i="30"/>
  <c r="J314" i="30"/>
  <c r="I314" i="30"/>
  <c r="H314" i="30"/>
  <c r="G314" i="30"/>
  <c r="F314" i="30"/>
  <c r="E314" i="30"/>
  <c r="D314" i="30"/>
  <c r="M313" i="30"/>
  <c r="D299" i="30"/>
  <c r="I292" i="30"/>
  <c r="L324" i="30" s="1"/>
  <c r="I291" i="30"/>
  <c r="D291" i="30"/>
  <c r="F323" i="30" s="1"/>
  <c r="I286" i="30"/>
  <c r="D286" i="30"/>
  <c r="D296" i="30" s="1"/>
  <c r="M283" i="30"/>
  <c r="L283" i="30"/>
  <c r="K283" i="30"/>
  <c r="J283" i="30"/>
  <c r="I283" i="30"/>
  <c r="H283" i="30"/>
  <c r="G283" i="30"/>
  <c r="F283" i="30"/>
  <c r="E283" i="30"/>
  <c r="D283" i="30"/>
  <c r="M282" i="30"/>
  <c r="L282" i="30"/>
  <c r="K282" i="30"/>
  <c r="J282" i="30"/>
  <c r="I282" i="30"/>
  <c r="H282" i="30"/>
  <c r="G282" i="30"/>
  <c r="F282" i="30"/>
  <c r="E282" i="30"/>
  <c r="D282" i="30"/>
  <c r="M281" i="30"/>
  <c r="L281" i="30"/>
  <c r="K281" i="30"/>
  <c r="J281" i="30"/>
  <c r="I281" i="30"/>
  <c r="M280" i="30"/>
  <c r="L280" i="30"/>
  <c r="K280" i="30"/>
  <c r="J280" i="30"/>
  <c r="I280" i="30"/>
  <c r="H280" i="30"/>
  <c r="G280" i="30"/>
  <c r="F280" i="30"/>
  <c r="E280" i="30"/>
  <c r="D280" i="30"/>
  <c r="M279" i="30"/>
  <c r="L279" i="30"/>
  <c r="K279" i="30"/>
  <c r="J279" i="30"/>
  <c r="I279" i="30"/>
  <c r="H279" i="30"/>
  <c r="G279" i="30"/>
  <c r="F279" i="30"/>
  <c r="E279" i="30"/>
  <c r="D279" i="30"/>
  <c r="M278" i="30"/>
  <c r="L278" i="30"/>
  <c r="K278" i="30"/>
  <c r="J278" i="30"/>
  <c r="I278" i="30"/>
  <c r="H278" i="30"/>
  <c r="G278" i="30"/>
  <c r="F278" i="30"/>
  <c r="E278" i="30"/>
  <c r="D278" i="30"/>
  <c r="M277" i="30"/>
  <c r="L277" i="30"/>
  <c r="K277" i="30"/>
  <c r="J277" i="30"/>
  <c r="I277" i="30"/>
  <c r="H277" i="30"/>
  <c r="G277" i="30"/>
  <c r="F277" i="30"/>
  <c r="E277" i="30"/>
  <c r="D277" i="30"/>
  <c r="M276" i="30"/>
  <c r="L276" i="30"/>
  <c r="K276" i="30"/>
  <c r="J276" i="30"/>
  <c r="I276" i="30"/>
  <c r="M275" i="30"/>
  <c r="L275" i="30"/>
  <c r="K275" i="30"/>
  <c r="J275" i="30"/>
  <c r="I275" i="30"/>
  <c r="H275" i="30"/>
  <c r="G275" i="30"/>
  <c r="F275" i="30"/>
  <c r="E275" i="30"/>
  <c r="D275" i="30"/>
  <c r="M274" i="30"/>
  <c r="L274" i="30"/>
  <c r="K274" i="30"/>
  <c r="J274" i="30"/>
  <c r="I274" i="30"/>
  <c r="H274" i="30"/>
  <c r="G274" i="30"/>
  <c r="F274" i="30"/>
  <c r="E274" i="30"/>
  <c r="D274" i="30"/>
  <c r="M273" i="30"/>
  <c r="L273" i="30"/>
  <c r="K273" i="30"/>
  <c r="J273" i="30"/>
  <c r="I273" i="30"/>
  <c r="H273" i="30"/>
  <c r="G273" i="30"/>
  <c r="F273" i="30"/>
  <c r="E273" i="30"/>
  <c r="D273" i="30"/>
  <c r="M272" i="30"/>
  <c r="L272" i="30"/>
  <c r="K272" i="30"/>
  <c r="J272" i="30"/>
  <c r="I272" i="30"/>
  <c r="H272" i="30"/>
  <c r="G272" i="30"/>
  <c r="F272" i="30"/>
  <c r="E272" i="30"/>
  <c r="D272" i="30"/>
  <c r="M271" i="30"/>
  <c r="L271" i="30"/>
  <c r="K271" i="30"/>
  <c r="J271" i="30"/>
  <c r="I271" i="30"/>
  <c r="H271" i="30"/>
  <c r="G271" i="30"/>
  <c r="F271" i="30"/>
  <c r="E271" i="30"/>
  <c r="D271" i="30"/>
  <c r="M257" i="30"/>
  <c r="L257" i="30"/>
  <c r="K257" i="30"/>
  <c r="J257" i="30"/>
  <c r="I257" i="30"/>
  <c r="H257" i="30"/>
  <c r="G257" i="30"/>
  <c r="F257" i="30"/>
  <c r="E257" i="30"/>
  <c r="D257" i="30"/>
  <c r="M256" i="30"/>
  <c r="L256" i="30"/>
  <c r="K256" i="30"/>
  <c r="J256" i="30"/>
  <c r="I256" i="30"/>
  <c r="H256" i="30"/>
  <c r="G256" i="30"/>
  <c r="F256" i="30"/>
  <c r="E256" i="30"/>
  <c r="D256" i="30"/>
  <c r="M255" i="30"/>
  <c r="L255" i="30"/>
  <c r="K255" i="30"/>
  <c r="J255" i="30"/>
  <c r="I255" i="30"/>
  <c r="H255" i="30"/>
  <c r="G255" i="30"/>
  <c r="F255" i="30"/>
  <c r="E255" i="30"/>
  <c r="D255" i="30"/>
  <c r="M254" i="30"/>
  <c r="L254" i="30"/>
  <c r="K254" i="30"/>
  <c r="J254" i="30"/>
  <c r="I254" i="30"/>
  <c r="H254" i="30"/>
  <c r="G254" i="30"/>
  <c r="F254" i="30"/>
  <c r="E254" i="30"/>
  <c r="D254" i="30"/>
  <c r="M253" i="30"/>
  <c r="L253" i="30"/>
  <c r="K253" i="30"/>
  <c r="J253" i="30"/>
  <c r="I253" i="30"/>
  <c r="H253" i="30"/>
  <c r="G253" i="30"/>
  <c r="F253" i="30"/>
  <c r="E253" i="30"/>
  <c r="D253" i="30"/>
  <c r="M252" i="30"/>
  <c r="D238" i="30"/>
  <c r="I227" i="30"/>
  <c r="M259" i="30" s="1"/>
  <c r="D227" i="30"/>
  <c r="E259" i="30" s="1"/>
  <c r="I226" i="30"/>
  <c r="M258" i="30" s="1"/>
  <c r="D226" i="30"/>
  <c r="G258" i="30" s="1"/>
  <c r="I225" i="30"/>
  <c r="I229" i="30" s="1"/>
  <c r="D225" i="30"/>
  <c r="D233" i="30" s="1"/>
  <c r="M222" i="30"/>
  <c r="L222" i="30"/>
  <c r="K222" i="30"/>
  <c r="J222" i="30"/>
  <c r="I222" i="30"/>
  <c r="H222" i="30"/>
  <c r="G222" i="30"/>
  <c r="F222" i="30"/>
  <c r="E222" i="30"/>
  <c r="D222" i="30"/>
  <c r="M221" i="30"/>
  <c r="L221" i="30"/>
  <c r="K221" i="30"/>
  <c r="J221" i="30"/>
  <c r="I221" i="30"/>
  <c r="H221" i="30"/>
  <c r="G221" i="30"/>
  <c r="F221" i="30"/>
  <c r="E221" i="30"/>
  <c r="D221" i="30"/>
  <c r="M220" i="30"/>
  <c r="L220" i="30"/>
  <c r="K220" i="30"/>
  <c r="J220" i="30"/>
  <c r="I220" i="30"/>
  <c r="M219" i="30"/>
  <c r="L219" i="30"/>
  <c r="K219" i="30"/>
  <c r="J219" i="30"/>
  <c r="I219" i="30"/>
  <c r="H219" i="30"/>
  <c r="G219" i="30"/>
  <c r="F219" i="30"/>
  <c r="E219" i="30"/>
  <c r="D219" i="30"/>
  <c r="M218" i="30"/>
  <c r="L218" i="30"/>
  <c r="K218" i="30"/>
  <c r="J218" i="30"/>
  <c r="I218" i="30"/>
  <c r="H218" i="30"/>
  <c r="G218" i="30"/>
  <c r="F218" i="30"/>
  <c r="E218" i="30"/>
  <c r="D218" i="30"/>
  <c r="M217" i="30"/>
  <c r="L217" i="30"/>
  <c r="K217" i="30"/>
  <c r="J217" i="30"/>
  <c r="I217" i="30"/>
  <c r="H217" i="30"/>
  <c r="G217" i="30"/>
  <c r="F217" i="30"/>
  <c r="E217" i="30"/>
  <c r="D217" i="30"/>
  <c r="M216" i="30"/>
  <c r="L216" i="30"/>
  <c r="K216" i="30"/>
  <c r="J216" i="30"/>
  <c r="I216" i="30"/>
  <c r="H216" i="30"/>
  <c r="G216" i="30"/>
  <c r="F216" i="30"/>
  <c r="E216" i="30"/>
  <c r="D216" i="30"/>
  <c r="M215" i="30"/>
  <c r="L215" i="30"/>
  <c r="K215" i="30"/>
  <c r="J215" i="30"/>
  <c r="I215" i="30"/>
  <c r="M214" i="30"/>
  <c r="L214" i="30"/>
  <c r="K214" i="30"/>
  <c r="J214" i="30"/>
  <c r="I214" i="30"/>
  <c r="H214" i="30"/>
  <c r="G214" i="30"/>
  <c r="F214" i="30"/>
  <c r="E214" i="30"/>
  <c r="D214" i="30"/>
  <c r="M213" i="30"/>
  <c r="L213" i="30"/>
  <c r="K213" i="30"/>
  <c r="J213" i="30"/>
  <c r="I213" i="30"/>
  <c r="H213" i="30"/>
  <c r="G213" i="30"/>
  <c r="F213" i="30"/>
  <c r="E213" i="30"/>
  <c r="D213" i="30"/>
  <c r="M212" i="30"/>
  <c r="L212" i="30"/>
  <c r="K212" i="30"/>
  <c r="J212" i="30"/>
  <c r="I212" i="30"/>
  <c r="H212" i="30"/>
  <c r="G212" i="30"/>
  <c r="F212" i="30"/>
  <c r="E212" i="30"/>
  <c r="D212" i="30"/>
  <c r="M211" i="30"/>
  <c r="L211" i="30"/>
  <c r="K211" i="30"/>
  <c r="J211" i="30"/>
  <c r="I211" i="30"/>
  <c r="H211" i="30"/>
  <c r="G211" i="30"/>
  <c r="F211" i="30"/>
  <c r="E211" i="30"/>
  <c r="D211" i="30"/>
  <c r="M210" i="30"/>
  <c r="L210" i="30"/>
  <c r="K210" i="30"/>
  <c r="J210" i="30"/>
  <c r="I210" i="30"/>
  <c r="H210" i="30"/>
  <c r="G210" i="30"/>
  <c r="F210" i="30"/>
  <c r="E210" i="30"/>
  <c r="D210" i="30"/>
  <c r="M190" i="30"/>
  <c r="D176" i="30"/>
  <c r="H209" i="30" s="1"/>
  <c r="I175" i="30"/>
  <c r="J208" i="30" s="1"/>
  <c r="D175" i="30"/>
  <c r="D208" i="30" s="1"/>
  <c r="I174" i="30"/>
  <c r="L207" i="30" s="1"/>
  <c r="I173" i="30"/>
  <c r="I206" i="30" s="1"/>
  <c r="D173" i="30"/>
  <c r="H206" i="30" s="1"/>
  <c r="I172" i="30"/>
  <c r="K205" i="30" s="1"/>
  <c r="D172" i="30"/>
  <c r="I171" i="30"/>
  <c r="M204" i="30" s="1"/>
  <c r="D171" i="30"/>
  <c r="E204" i="30" s="1"/>
  <c r="I170" i="30"/>
  <c r="D170" i="30"/>
  <c r="G203" i="30" s="1"/>
  <c r="I169" i="30"/>
  <c r="I202" i="30" s="1"/>
  <c r="I168" i="30"/>
  <c r="D168" i="30"/>
  <c r="F201" i="30" s="1"/>
  <c r="I167" i="30"/>
  <c r="D167" i="30"/>
  <c r="H200" i="30" s="1"/>
  <c r="I166" i="30"/>
  <c r="D166" i="30"/>
  <c r="L199" i="30" s="1"/>
  <c r="I165" i="30"/>
  <c r="D165" i="30"/>
  <c r="L198" i="30" s="1"/>
  <c r="I164" i="30"/>
  <c r="D164" i="30"/>
  <c r="F197" i="30" s="1"/>
  <c r="M129" i="30"/>
  <c r="I128" i="30"/>
  <c r="I127" i="30"/>
  <c r="D127" i="30"/>
  <c r="G159" i="30" s="1"/>
  <c r="M125" i="30"/>
  <c r="L125" i="30"/>
  <c r="J125" i="30"/>
  <c r="I125" i="30"/>
  <c r="H125" i="30"/>
  <c r="E125" i="30"/>
  <c r="D125" i="30"/>
  <c r="M124" i="30"/>
  <c r="L124" i="30"/>
  <c r="J124" i="30"/>
  <c r="I124" i="30"/>
  <c r="H124" i="30"/>
  <c r="E124" i="30"/>
  <c r="D124" i="30"/>
  <c r="M123" i="30"/>
  <c r="L123" i="30"/>
  <c r="J123" i="30"/>
  <c r="I123" i="30"/>
  <c r="M122" i="30"/>
  <c r="L122" i="30"/>
  <c r="J122" i="30"/>
  <c r="I122" i="30"/>
  <c r="H122" i="30"/>
  <c r="E122" i="30"/>
  <c r="D122" i="30"/>
  <c r="M121" i="30"/>
  <c r="L121" i="30"/>
  <c r="J121" i="30"/>
  <c r="I121" i="30"/>
  <c r="H121" i="30"/>
  <c r="E121" i="30"/>
  <c r="D121" i="30"/>
  <c r="M120" i="30"/>
  <c r="L120" i="30"/>
  <c r="J120" i="30"/>
  <c r="I120" i="30"/>
  <c r="H120" i="30"/>
  <c r="E120" i="30"/>
  <c r="D120" i="30"/>
  <c r="M119" i="30"/>
  <c r="L119" i="30"/>
  <c r="J119" i="30"/>
  <c r="I119" i="30"/>
  <c r="H119" i="30"/>
  <c r="E119" i="30"/>
  <c r="D119" i="30"/>
  <c r="M118" i="30"/>
  <c r="L118" i="30"/>
  <c r="J118" i="30"/>
  <c r="I118" i="30"/>
  <c r="M117" i="30"/>
  <c r="L117" i="30"/>
  <c r="J117" i="30"/>
  <c r="I117" i="30"/>
  <c r="H117" i="30"/>
  <c r="E117" i="30"/>
  <c r="D117" i="30"/>
  <c r="M116" i="30"/>
  <c r="L116" i="30"/>
  <c r="J116" i="30"/>
  <c r="I116" i="30"/>
  <c r="H116" i="30"/>
  <c r="E116" i="30"/>
  <c r="D116" i="30"/>
  <c r="M115" i="30"/>
  <c r="L115" i="30"/>
  <c r="J115" i="30"/>
  <c r="I115" i="30"/>
  <c r="H115" i="30"/>
  <c r="E115" i="30"/>
  <c r="D115" i="30"/>
  <c r="M114" i="30"/>
  <c r="L114" i="30"/>
  <c r="J114" i="30"/>
  <c r="I114" i="30"/>
  <c r="H114" i="30"/>
  <c r="E114" i="30"/>
  <c r="D114" i="30"/>
  <c r="M113" i="30"/>
  <c r="L113" i="30"/>
  <c r="J113" i="30"/>
  <c r="I113" i="30"/>
  <c r="H113" i="30"/>
  <c r="E113" i="30"/>
  <c r="D113" i="30"/>
  <c r="H112" i="30"/>
  <c r="E112" i="30"/>
  <c r="D112" i="30"/>
  <c r="M111" i="30"/>
  <c r="L111" i="30"/>
  <c r="J111" i="30"/>
  <c r="I111" i="30"/>
  <c r="H111" i="30"/>
  <c r="E111" i="30"/>
  <c r="D111" i="30"/>
  <c r="M110" i="30"/>
  <c r="L110" i="30"/>
  <c r="J110" i="30"/>
  <c r="I110" i="30"/>
  <c r="M109" i="30"/>
  <c r="L109" i="30"/>
  <c r="J109" i="30"/>
  <c r="I109" i="30"/>
  <c r="H109" i="30"/>
  <c r="E109" i="30"/>
  <c r="D109" i="30"/>
  <c r="M108" i="30"/>
  <c r="L108" i="30"/>
  <c r="J108" i="30"/>
  <c r="I108" i="30"/>
  <c r="H108" i="30"/>
  <c r="E108" i="30"/>
  <c r="D108" i="30"/>
  <c r="M107" i="30"/>
  <c r="L107" i="30"/>
  <c r="J107" i="30"/>
  <c r="I107" i="30"/>
  <c r="H107" i="30"/>
  <c r="E107" i="30"/>
  <c r="D107" i="30"/>
  <c r="M106" i="30"/>
  <c r="L106" i="30"/>
  <c r="J106" i="30"/>
  <c r="I106" i="30"/>
  <c r="H106" i="30"/>
  <c r="E106" i="30"/>
  <c r="D106" i="30"/>
  <c r="M105" i="30"/>
  <c r="L105" i="30"/>
  <c r="J105" i="30"/>
  <c r="I105" i="30"/>
  <c r="M104" i="30"/>
  <c r="L104" i="30"/>
  <c r="J104" i="30"/>
  <c r="I104" i="30"/>
  <c r="H104" i="30"/>
  <c r="E104" i="30"/>
  <c r="D104" i="30"/>
  <c r="M103" i="30"/>
  <c r="L103" i="30"/>
  <c r="J103" i="30"/>
  <c r="I103" i="30"/>
  <c r="H103" i="30"/>
  <c r="E103" i="30"/>
  <c r="D103" i="30"/>
  <c r="M102" i="30"/>
  <c r="L102" i="30"/>
  <c r="J102" i="30"/>
  <c r="I102" i="30"/>
  <c r="H102" i="30"/>
  <c r="E102" i="30"/>
  <c r="D102" i="30"/>
  <c r="M101" i="30"/>
  <c r="L101" i="30"/>
  <c r="J101" i="30"/>
  <c r="I101" i="30"/>
  <c r="H101" i="30"/>
  <c r="E101" i="30"/>
  <c r="D101" i="30"/>
  <c r="M100" i="30"/>
  <c r="L100" i="30"/>
  <c r="J100" i="30"/>
  <c r="I100" i="30"/>
  <c r="H100" i="30"/>
  <c r="E100" i="30"/>
  <c r="D100" i="30"/>
  <c r="M99" i="30"/>
  <c r="L99" i="30"/>
  <c r="J99" i="30"/>
  <c r="I99" i="30"/>
  <c r="H99" i="30"/>
  <c r="E99" i="30"/>
  <c r="D99" i="30"/>
  <c r="M98" i="30"/>
  <c r="L98" i="30"/>
  <c r="J98" i="30"/>
  <c r="I98" i="30"/>
  <c r="H98" i="30"/>
  <c r="E98" i="30"/>
  <c r="D98" i="30"/>
  <c r="M97" i="30"/>
  <c r="L97" i="30"/>
  <c r="J97" i="30"/>
  <c r="I97" i="30"/>
  <c r="H97" i="30"/>
  <c r="E97" i="30"/>
  <c r="D97" i="30"/>
  <c r="M96" i="30"/>
  <c r="L96" i="30"/>
  <c r="J96" i="30"/>
  <c r="I96" i="30"/>
  <c r="H96" i="30"/>
  <c r="E96" i="30"/>
  <c r="D96" i="30"/>
  <c r="M95" i="30"/>
  <c r="L95" i="30"/>
  <c r="J95" i="30"/>
  <c r="I95" i="30"/>
  <c r="H95" i="30"/>
  <c r="E95" i="30"/>
  <c r="D95" i="30"/>
  <c r="M94" i="30"/>
  <c r="L89" i="30"/>
  <c r="J89" i="30"/>
  <c r="I89" i="30"/>
  <c r="E89" i="30"/>
  <c r="D89" i="30"/>
  <c r="L88" i="30"/>
  <c r="J88" i="30"/>
  <c r="I88" i="30"/>
  <c r="E88" i="30"/>
  <c r="D88" i="30"/>
  <c r="L87" i="30"/>
  <c r="J87" i="30"/>
  <c r="I87" i="30"/>
  <c r="L86" i="30"/>
  <c r="J86" i="30"/>
  <c r="I86" i="30"/>
  <c r="E86" i="30"/>
  <c r="D86" i="30"/>
  <c r="L85" i="30"/>
  <c r="J85" i="30"/>
  <c r="I85" i="30"/>
  <c r="E85" i="30"/>
  <c r="D85" i="30"/>
  <c r="L84" i="30"/>
  <c r="J84" i="30"/>
  <c r="I84" i="30"/>
  <c r="E84" i="30"/>
  <c r="D84" i="30"/>
  <c r="L83" i="30"/>
  <c r="J83" i="30"/>
  <c r="I83" i="30"/>
  <c r="E83" i="30"/>
  <c r="D83" i="30"/>
  <c r="L82" i="30"/>
  <c r="J82" i="30"/>
  <c r="I82" i="30"/>
  <c r="L81" i="30"/>
  <c r="J81" i="30"/>
  <c r="I81" i="30"/>
  <c r="E81" i="30"/>
  <c r="D81" i="30"/>
  <c r="L80" i="30"/>
  <c r="J80" i="30"/>
  <c r="I80" i="30"/>
  <c r="E80" i="30"/>
  <c r="D80" i="30"/>
  <c r="L79" i="30"/>
  <c r="J79" i="30"/>
  <c r="I79" i="30"/>
  <c r="E79" i="30"/>
  <c r="D79" i="30"/>
  <c r="L78" i="30"/>
  <c r="J78" i="30"/>
  <c r="I78" i="30"/>
  <c r="E78" i="30"/>
  <c r="D78" i="30"/>
  <c r="L77" i="30"/>
  <c r="J77" i="30"/>
  <c r="I77" i="30"/>
  <c r="E77" i="30"/>
  <c r="D77" i="30"/>
  <c r="E76" i="30"/>
  <c r="D76" i="30"/>
  <c r="L75" i="30"/>
  <c r="J75" i="30"/>
  <c r="I75" i="30"/>
  <c r="E75" i="30"/>
  <c r="D75" i="30"/>
  <c r="L74" i="30"/>
  <c r="J74" i="30"/>
  <c r="I74" i="30"/>
  <c r="L73" i="30"/>
  <c r="J73" i="30"/>
  <c r="I73" i="30"/>
  <c r="E73" i="30"/>
  <c r="D73" i="30"/>
  <c r="L72" i="30"/>
  <c r="J72" i="30"/>
  <c r="I72" i="30"/>
  <c r="E72" i="30"/>
  <c r="D72" i="30"/>
  <c r="L71" i="30"/>
  <c r="J71" i="30"/>
  <c r="I71" i="30"/>
  <c r="E71" i="30"/>
  <c r="D71" i="30"/>
  <c r="L70" i="30"/>
  <c r="J70" i="30"/>
  <c r="I70" i="30"/>
  <c r="E70" i="30"/>
  <c r="D70" i="30"/>
  <c r="L69" i="30"/>
  <c r="J69" i="30"/>
  <c r="I69" i="30"/>
  <c r="L68" i="30"/>
  <c r="J68" i="30"/>
  <c r="I68" i="30"/>
  <c r="E68" i="30"/>
  <c r="D68" i="30"/>
  <c r="L67" i="30"/>
  <c r="J67" i="30"/>
  <c r="I67" i="30"/>
  <c r="E67" i="30"/>
  <c r="D67" i="30"/>
  <c r="L66" i="30"/>
  <c r="J66" i="30"/>
  <c r="I66" i="30"/>
  <c r="E66" i="30"/>
  <c r="D66" i="30"/>
  <c r="L65" i="30"/>
  <c r="J65" i="30"/>
  <c r="I65" i="30"/>
  <c r="E65" i="30"/>
  <c r="D65" i="30"/>
  <c r="L64" i="30"/>
  <c r="J64" i="30"/>
  <c r="I64" i="30"/>
  <c r="E64" i="30"/>
  <c r="D64" i="30"/>
  <c r="L63" i="30"/>
  <c r="J63" i="30"/>
  <c r="I63" i="30"/>
  <c r="E63" i="30"/>
  <c r="D63" i="30"/>
  <c r="L62" i="30"/>
  <c r="J62" i="30"/>
  <c r="I62" i="30"/>
  <c r="E62" i="30"/>
  <c r="D62" i="30"/>
  <c r="L61" i="30"/>
  <c r="J61" i="30"/>
  <c r="I61" i="30"/>
  <c r="E61" i="30"/>
  <c r="D61" i="30"/>
  <c r="L60" i="30"/>
  <c r="J60" i="30"/>
  <c r="I60" i="30"/>
  <c r="E60" i="30"/>
  <c r="D60" i="30"/>
  <c r="L59" i="30"/>
  <c r="J59" i="30"/>
  <c r="I59" i="30"/>
  <c r="E59" i="30"/>
  <c r="D59" i="30"/>
  <c r="M58" i="30"/>
  <c r="M7" i="30"/>
  <c r="M85" i="30" s="1"/>
  <c r="K7" i="30"/>
  <c r="K101" i="30" s="1"/>
  <c r="H7" i="30"/>
  <c r="H81" i="30" s="1"/>
  <c r="G7" i="30"/>
  <c r="G112" i="30" s="1"/>
  <c r="F7" i="30"/>
  <c r="F70" i="30" s="1"/>
  <c r="M5" i="30"/>
  <c r="D159" i="30" l="1"/>
  <c r="M151" i="30"/>
  <c r="D150" i="30"/>
  <c r="H442" i="30"/>
  <c r="J205" i="30"/>
  <c r="F71" i="30"/>
  <c r="M64" i="30"/>
  <c r="J159" i="30"/>
  <c r="K157" i="30"/>
  <c r="D380" i="30"/>
  <c r="E201" i="30"/>
  <c r="H323" i="30"/>
  <c r="H384" i="30"/>
  <c r="H79" i="30"/>
  <c r="H130" i="30"/>
  <c r="I201" i="30"/>
  <c r="G137" i="30"/>
  <c r="G204" i="30"/>
  <c r="D234" i="30"/>
  <c r="D266" i="30" s="1"/>
  <c r="D141" i="30"/>
  <c r="I472" i="30"/>
  <c r="M142" i="30"/>
  <c r="H197" i="30"/>
  <c r="M205" i="30"/>
  <c r="D228" i="30"/>
  <c r="H260" i="30" s="1"/>
  <c r="M324" i="30"/>
  <c r="G380" i="30"/>
  <c r="H70" i="30"/>
  <c r="F80" i="30"/>
  <c r="F144" i="30"/>
  <c r="J197" i="30"/>
  <c r="L208" i="30"/>
  <c r="L380" i="30"/>
  <c r="H452" i="30"/>
  <c r="F64" i="30"/>
  <c r="H147" i="30"/>
  <c r="G200" i="30"/>
  <c r="J381" i="30"/>
  <c r="H445" i="30"/>
  <c r="G382" i="30"/>
  <c r="M65" i="30"/>
  <c r="D441" i="30"/>
  <c r="M61" i="30"/>
  <c r="I132" i="30"/>
  <c r="G155" i="30"/>
  <c r="M201" i="30"/>
  <c r="I388" i="30"/>
  <c r="F441" i="30"/>
  <c r="M388" i="30"/>
  <c r="K198" i="30"/>
  <c r="M206" i="30"/>
  <c r="M60" i="30"/>
  <c r="M83" i="30"/>
  <c r="L132" i="30"/>
  <c r="J137" i="30"/>
  <c r="K143" i="30"/>
  <c r="H148" i="30"/>
  <c r="K152" i="30"/>
  <c r="I158" i="30"/>
  <c r="I197" i="30"/>
  <c r="M198" i="30"/>
  <c r="J201" i="30"/>
  <c r="L204" i="30"/>
  <c r="K207" i="30"/>
  <c r="H380" i="30"/>
  <c r="H382" i="30"/>
  <c r="L388" i="30"/>
  <c r="D445" i="30"/>
  <c r="L452" i="30"/>
  <c r="F89" i="30"/>
  <c r="I159" i="30"/>
  <c r="E134" i="30"/>
  <c r="K139" i="30"/>
  <c r="I144" i="30"/>
  <c r="I149" i="30"/>
  <c r="I154" i="30"/>
  <c r="L159" i="30"/>
  <c r="M197" i="30"/>
  <c r="J200" i="30"/>
  <c r="J202" i="30"/>
  <c r="L205" i="30"/>
  <c r="G209" i="30"/>
  <c r="D259" i="30"/>
  <c r="G323" i="30"/>
  <c r="D384" i="30"/>
  <c r="G389" i="30"/>
  <c r="K446" i="30"/>
  <c r="K153" i="30"/>
  <c r="D290" i="30"/>
  <c r="G322" i="30" s="1"/>
  <c r="F60" i="30"/>
  <c r="F61" i="30"/>
  <c r="M134" i="30"/>
  <c r="I140" i="30"/>
  <c r="I145" i="30"/>
  <c r="L154" i="30"/>
  <c r="J160" i="30"/>
  <c r="E198" i="30"/>
  <c r="K200" i="30"/>
  <c r="K202" i="30"/>
  <c r="D230" i="30"/>
  <c r="D262" i="30" s="1"/>
  <c r="F259" i="30"/>
  <c r="I381" i="30"/>
  <c r="G384" i="30"/>
  <c r="I390" i="30"/>
  <c r="M447" i="30"/>
  <c r="M138" i="30"/>
  <c r="G68" i="30"/>
  <c r="K135" i="30"/>
  <c r="L145" i="30"/>
  <c r="L150" i="30"/>
  <c r="M160" i="30"/>
  <c r="F198" i="30"/>
  <c r="L202" i="30"/>
  <c r="J206" i="30"/>
  <c r="H259" i="30"/>
  <c r="I324" i="30"/>
  <c r="J390" i="30"/>
  <c r="J133" i="30"/>
  <c r="K148" i="30"/>
  <c r="L382" i="30"/>
  <c r="G64" i="30"/>
  <c r="M74" i="30"/>
  <c r="M130" i="30"/>
  <c r="I136" i="30"/>
  <c r="L141" i="30"/>
  <c r="G146" i="30"/>
  <c r="E151" i="30"/>
  <c r="J155" i="30"/>
  <c r="E197" i="30"/>
  <c r="G198" i="30"/>
  <c r="G201" i="30"/>
  <c r="M202" i="30"/>
  <c r="K206" i="30"/>
  <c r="D237" i="30"/>
  <c r="F269" i="30" s="1"/>
  <c r="I259" i="30"/>
  <c r="J324" i="30"/>
  <c r="M381" i="30"/>
  <c r="L384" i="30"/>
  <c r="M390" i="30"/>
  <c r="L449" i="30"/>
  <c r="G60" i="30"/>
  <c r="K131" i="30"/>
  <c r="L136" i="30"/>
  <c r="J142" i="30"/>
  <c r="J146" i="30"/>
  <c r="J151" i="30"/>
  <c r="M156" i="30"/>
  <c r="G197" i="30"/>
  <c r="H198" i="30"/>
  <c r="H201" i="30"/>
  <c r="F203" i="30"/>
  <c r="L206" i="30"/>
  <c r="L259" i="30"/>
  <c r="K324" i="30"/>
  <c r="D382" i="30"/>
  <c r="F452" i="30"/>
  <c r="M59" i="30"/>
  <c r="K64" i="30"/>
  <c r="F117" i="30"/>
  <c r="F119" i="30"/>
  <c r="F101" i="30"/>
  <c r="F122" i="30"/>
  <c r="F124" i="30"/>
  <c r="F114" i="30"/>
  <c r="F59" i="30"/>
  <c r="H62" i="30"/>
  <c r="F63" i="30"/>
  <c r="H66" i="30"/>
  <c r="F67" i="30"/>
  <c r="M70" i="30"/>
  <c r="K71" i="30"/>
  <c r="G73" i="30"/>
  <c r="H75" i="30"/>
  <c r="F76" i="30"/>
  <c r="G78" i="30"/>
  <c r="M79" i="30"/>
  <c r="K80" i="30"/>
  <c r="H84" i="30"/>
  <c r="F85" i="30"/>
  <c r="M88" i="30"/>
  <c r="K89" i="30"/>
  <c r="F96" i="30"/>
  <c r="F100" i="30"/>
  <c r="K102" i="30"/>
  <c r="G104" i="30"/>
  <c r="G108" i="30"/>
  <c r="F109" i="30"/>
  <c r="F112" i="30"/>
  <c r="G117" i="30"/>
  <c r="F125" i="30"/>
  <c r="D132" i="30"/>
  <c r="F135" i="30"/>
  <c r="H138" i="30"/>
  <c r="E142" i="30"/>
  <c r="H156" i="30"/>
  <c r="E160" i="30"/>
  <c r="K65" i="30"/>
  <c r="G67" i="30"/>
  <c r="M68" i="30"/>
  <c r="H73" i="30"/>
  <c r="K74" i="30"/>
  <c r="G76" i="30"/>
  <c r="H78" i="30"/>
  <c r="F79" i="30"/>
  <c r="M82" i="30"/>
  <c r="K83" i="30"/>
  <c r="G85" i="30"/>
  <c r="M86" i="30"/>
  <c r="F88" i="30"/>
  <c r="G96" i="30"/>
  <c r="K98" i="30"/>
  <c r="G100" i="30"/>
  <c r="K106" i="30"/>
  <c r="G109" i="30"/>
  <c r="K110" i="30"/>
  <c r="G119" i="30"/>
  <c r="G125" i="30"/>
  <c r="G116" i="30"/>
  <c r="G107" i="30"/>
  <c r="G124" i="30"/>
  <c r="G115" i="30"/>
  <c r="G106" i="30"/>
  <c r="G121" i="30"/>
  <c r="G120" i="30"/>
  <c r="G59" i="30"/>
  <c r="K61" i="30"/>
  <c r="G63" i="30"/>
  <c r="H59" i="30"/>
  <c r="H63" i="30"/>
  <c r="H67" i="30"/>
  <c r="F68" i="30"/>
  <c r="G70" i="30"/>
  <c r="M71" i="30"/>
  <c r="K72" i="30"/>
  <c r="H76" i="30"/>
  <c r="K77" i="30"/>
  <c r="G79" i="30"/>
  <c r="M80" i="30"/>
  <c r="K81" i="30"/>
  <c r="H85" i="30"/>
  <c r="F86" i="30"/>
  <c r="G88" i="30"/>
  <c r="M89" i="30"/>
  <c r="F97" i="30"/>
  <c r="G101" i="30"/>
  <c r="K103" i="30"/>
  <c r="K107" i="30"/>
  <c r="K115" i="30"/>
  <c r="D136" i="30"/>
  <c r="F139" i="30"/>
  <c r="G150" i="30"/>
  <c r="D154" i="30"/>
  <c r="F157" i="30"/>
  <c r="H205" i="30"/>
  <c r="G205" i="30"/>
  <c r="F205" i="30"/>
  <c r="D205" i="30"/>
  <c r="E205" i="30"/>
  <c r="K95" i="30"/>
  <c r="G97" i="30"/>
  <c r="K99" i="30"/>
  <c r="F102" i="30"/>
  <c r="K111" i="30"/>
  <c r="K116" i="30"/>
  <c r="F120" i="30"/>
  <c r="K124" i="30"/>
  <c r="E130" i="30"/>
  <c r="G133" i="30"/>
  <c r="H143" i="30"/>
  <c r="E147" i="30"/>
  <c r="K62" i="30"/>
  <c r="K75" i="30"/>
  <c r="H60" i="30"/>
  <c r="H64" i="30"/>
  <c r="F65" i="30"/>
  <c r="H68" i="30"/>
  <c r="K69" i="30"/>
  <c r="G71" i="30"/>
  <c r="M72" i="30"/>
  <c r="K73" i="30"/>
  <c r="M77" i="30"/>
  <c r="K78" i="30"/>
  <c r="G80" i="30"/>
  <c r="M81" i="30"/>
  <c r="F83" i="30"/>
  <c r="H86" i="30"/>
  <c r="K87" i="30"/>
  <c r="G89" i="30"/>
  <c r="F98" i="30"/>
  <c r="G102" i="30"/>
  <c r="K104" i="30"/>
  <c r="F121" i="30"/>
  <c r="G122" i="30"/>
  <c r="K125" i="30"/>
  <c r="K66" i="30"/>
  <c r="K84" i="30"/>
  <c r="G86" i="30"/>
  <c r="H88" i="30"/>
  <c r="K59" i="30"/>
  <c r="G61" i="30"/>
  <c r="G65" i="30"/>
  <c r="M66" i="30"/>
  <c r="H71" i="30"/>
  <c r="F72" i="30"/>
  <c r="M75" i="30"/>
  <c r="F77" i="30"/>
  <c r="H80" i="30"/>
  <c r="F81" i="30"/>
  <c r="G83" i="30"/>
  <c r="M84" i="30"/>
  <c r="K85" i="30"/>
  <c r="H89" i="30"/>
  <c r="K96" i="30"/>
  <c r="G98" i="30"/>
  <c r="K100" i="30"/>
  <c r="F103" i="30"/>
  <c r="F106" i="30"/>
  <c r="F113" i="30"/>
  <c r="M261" i="30"/>
  <c r="K261" i="30"/>
  <c r="J261" i="30"/>
  <c r="I261" i="30"/>
  <c r="L261" i="30"/>
  <c r="M62" i="30"/>
  <c r="K63" i="30"/>
  <c r="K67" i="30"/>
  <c r="H61" i="30"/>
  <c r="F62" i="30"/>
  <c r="H65" i="30"/>
  <c r="F66" i="30"/>
  <c r="M69" i="30"/>
  <c r="K70" i="30"/>
  <c r="G72" i="30"/>
  <c r="M73" i="30"/>
  <c r="F75" i="30"/>
  <c r="G77" i="30"/>
  <c r="M78" i="30"/>
  <c r="K79" i="30"/>
  <c r="G81" i="30"/>
  <c r="H83" i="30"/>
  <c r="F84" i="30"/>
  <c r="M87" i="30"/>
  <c r="K88" i="30"/>
  <c r="F95" i="30"/>
  <c r="F99" i="30"/>
  <c r="G103" i="30"/>
  <c r="F107" i="30"/>
  <c r="F111" i="30"/>
  <c r="G113" i="30"/>
  <c r="G114" i="30"/>
  <c r="F115" i="30"/>
  <c r="F131" i="30"/>
  <c r="H134" i="30"/>
  <c r="G141" i="30"/>
  <c r="H265" i="30"/>
  <c r="G265" i="30"/>
  <c r="F265" i="30"/>
  <c r="E265" i="30"/>
  <c r="D265" i="30"/>
  <c r="K121" i="30"/>
  <c r="K123" i="30"/>
  <c r="K114" i="30"/>
  <c r="K109" i="30"/>
  <c r="K105" i="30"/>
  <c r="K117" i="30"/>
  <c r="K113" i="30"/>
  <c r="K108" i="30"/>
  <c r="K119" i="30"/>
  <c r="K122" i="30"/>
  <c r="K118" i="30"/>
  <c r="K60" i="30"/>
  <c r="G62" i="30"/>
  <c r="M63" i="30"/>
  <c r="G66" i="30"/>
  <c r="M67" i="30"/>
  <c r="K68" i="30"/>
  <c r="H72" i="30"/>
  <c r="F73" i="30"/>
  <c r="G75" i="30"/>
  <c r="H77" i="30"/>
  <c r="F78" i="30"/>
  <c r="K82" i="30"/>
  <c r="G84" i="30"/>
  <c r="K86" i="30"/>
  <c r="G95" i="30"/>
  <c r="K97" i="30"/>
  <c r="G99" i="30"/>
  <c r="F104" i="30"/>
  <c r="F108" i="30"/>
  <c r="G111" i="30"/>
  <c r="F116" i="30"/>
  <c r="K120" i="30"/>
  <c r="H160" i="30"/>
  <c r="E155" i="30"/>
  <c r="G154" i="30"/>
  <c r="F152" i="30"/>
  <c r="H151" i="30"/>
  <c r="D149" i="30"/>
  <c r="F148" i="30"/>
  <c r="E146" i="30"/>
  <c r="D144" i="30"/>
  <c r="F143" i="30"/>
  <c r="H142" i="30"/>
  <c r="E137" i="30"/>
  <c r="G136" i="30"/>
  <c r="E133" i="30"/>
  <c r="G132" i="30"/>
  <c r="G160" i="30"/>
  <c r="H157" i="30"/>
  <c r="D155" i="30"/>
  <c r="F154" i="30"/>
  <c r="E152" i="30"/>
  <c r="G151" i="30"/>
  <c r="E148" i="30"/>
  <c r="D146" i="30"/>
  <c r="E143" i="30"/>
  <c r="G142" i="30"/>
  <c r="H139" i="30"/>
  <c r="D137" i="30"/>
  <c r="F136" i="30"/>
  <c r="H135" i="30"/>
  <c r="D133" i="30"/>
  <c r="F132" i="30"/>
  <c r="H131" i="30"/>
  <c r="F160" i="30"/>
  <c r="H159" i="30"/>
  <c r="G157" i="30"/>
  <c r="E154" i="30"/>
  <c r="D152" i="30"/>
  <c r="F151" i="30"/>
  <c r="H150" i="30"/>
  <c r="D148" i="30"/>
  <c r="D143" i="30"/>
  <c r="F142" i="30"/>
  <c r="H141" i="30"/>
  <c r="G139" i="30"/>
  <c r="E136" i="30"/>
  <c r="G135" i="30"/>
  <c r="E132" i="30"/>
  <c r="G131" i="30"/>
  <c r="D160" i="30"/>
  <c r="F159" i="30"/>
  <c r="E157" i="30"/>
  <c r="G156" i="30"/>
  <c r="D151" i="30"/>
  <c r="F150" i="30"/>
  <c r="H149" i="30"/>
  <c r="G147" i="30"/>
  <c r="H144" i="30"/>
  <c r="D142" i="30"/>
  <c r="F141" i="30"/>
  <c r="E139" i="30"/>
  <c r="G138" i="30"/>
  <c r="E135" i="30"/>
  <c r="G134" i="30"/>
  <c r="E131" i="30"/>
  <c r="G130" i="30"/>
  <c r="E159" i="30"/>
  <c r="D157" i="30"/>
  <c r="F156" i="30"/>
  <c r="H155" i="30"/>
  <c r="E150" i="30"/>
  <c r="G149" i="30"/>
  <c r="F147" i="30"/>
  <c r="H146" i="30"/>
  <c r="G144" i="30"/>
  <c r="E141" i="30"/>
  <c r="D139" i="30"/>
  <c r="F138" i="30"/>
  <c r="H137" i="30"/>
  <c r="D135" i="30"/>
  <c r="F134" i="30"/>
  <c r="H133" i="30"/>
  <c r="D131" i="30"/>
  <c r="F130" i="30"/>
  <c r="D156" i="30"/>
  <c r="F155" i="30"/>
  <c r="H154" i="30"/>
  <c r="G152" i="30"/>
  <c r="E149" i="30"/>
  <c r="G148" i="30"/>
  <c r="D147" i="30"/>
  <c r="F146" i="30"/>
  <c r="E144" i="30"/>
  <c r="G143" i="30"/>
  <c r="D138" i="30"/>
  <c r="F137" i="30"/>
  <c r="H136" i="30"/>
  <c r="D134" i="30"/>
  <c r="F133" i="30"/>
  <c r="H132" i="30"/>
  <c r="D130" i="30"/>
  <c r="E138" i="30"/>
  <c r="F149" i="30"/>
  <c r="H152" i="30"/>
  <c r="E156" i="30"/>
  <c r="J199" i="30"/>
  <c r="I199" i="30"/>
  <c r="H199" i="30"/>
  <c r="G199" i="30"/>
  <c r="F199" i="30"/>
  <c r="M199" i="30"/>
  <c r="E199" i="30"/>
  <c r="K199" i="30"/>
  <c r="M203" i="30"/>
  <c r="L203" i="30"/>
  <c r="K203" i="30"/>
  <c r="J203" i="30"/>
  <c r="H208" i="30"/>
  <c r="G208" i="30"/>
  <c r="F208" i="30"/>
  <c r="E208" i="30"/>
  <c r="D199" i="30"/>
  <c r="I203" i="30"/>
  <c r="I237" i="30"/>
  <c r="I228" i="30"/>
  <c r="I232" i="30"/>
  <c r="I236" i="30"/>
  <c r="I235" i="30"/>
  <c r="I231" i="30"/>
  <c r="I230" i="30"/>
  <c r="I234" i="30"/>
  <c r="I233" i="30"/>
  <c r="L130" i="30"/>
  <c r="J131" i="30"/>
  <c r="L134" i="30"/>
  <c r="J135" i="30"/>
  <c r="L138" i="30"/>
  <c r="J139" i="30"/>
  <c r="M140" i="30"/>
  <c r="K141" i="30"/>
  <c r="I142" i="30"/>
  <c r="M144" i="30"/>
  <c r="M149" i="30"/>
  <c r="K150" i="30"/>
  <c r="I151" i="30"/>
  <c r="J153" i="30"/>
  <c r="L156" i="30"/>
  <c r="J157" i="30"/>
  <c r="M158" i="30"/>
  <c r="K159" i="30"/>
  <c r="I160" i="30"/>
  <c r="I200" i="30"/>
  <c r="H203" i="30"/>
  <c r="F204" i="30"/>
  <c r="M207" i="30"/>
  <c r="K208" i="30"/>
  <c r="D229" i="30"/>
  <c r="G270" i="30"/>
  <c r="F270" i="30"/>
  <c r="E270" i="30"/>
  <c r="H258" i="30"/>
  <c r="D260" i="30"/>
  <c r="D270" i="30"/>
  <c r="H331" i="30"/>
  <c r="G331" i="30"/>
  <c r="F331" i="30"/>
  <c r="D331" i="30"/>
  <c r="D355" i="30"/>
  <c r="D359" i="30"/>
  <c r="D354" i="30"/>
  <c r="H383" i="30"/>
  <c r="G383" i="30"/>
  <c r="E383" i="30"/>
  <c r="D383" i="30"/>
  <c r="I258" i="30"/>
  <c r="G259" i="30"/>
  <c r="E260" i="30"/>
  <c r="H270" i="30"/>
  <c r="M323" i="30"/>
  <c r="L323" i="30"/>
  <c r="J323" i="30"/>
  <c r="I323" i="30"/>
  <c r="I359" i="30"/>
  <c r="I354" i="30"/>
  <c r="K383" i="30"/>
  <c r="I383" i="30"/>
  <c r="M383" i="30"/>
  <c r="L383" i="30"/>
  <c r="L389" i="30"/>
  <c r="J389" i="30"/>
  <c r="I389" i="30"/>
  <c r="M389" i="30"/>
  <c r="I442" i="30"/>
  <c r="K442" i="30"/>
  <c r="M442" i="30"/>
  <c r="L442" i="30"/>
  <c r="J442" i="30"/>
  <c r="H449" i="30"/>
  <c r="F449" i="30"/>
  <c r="E449" i="30"/>
  <c r="D449" i="30"/>
  <c r="L131" i="30"/>
  <c r="J132" i="30"/>
  <c r="L135" i="30"/>
  <c r="J136" i="30"/>
  <c r="L139" i="30"/>
  <c r="M141" i="30"/>
  <c r="K142" i="30"/>
  <c r="I143" i="30"/>
  <c r="J145" i="30"/>
  <c r="I148" i="30"/>
  <c r="M150" i="30"/>
  <c r="K151" i="30"/>
  <c r="I152" i="30"/>
  <c r="L153" i="30"/>
  <c r="J154" i="30"/>
  <c r="L157" i="30"/>
  <c r="M159" i="30"/>
  <c r="K160" i="30"/>
  <c r="H204" i="30"/>
  <c r="D206" i="30"/>
  <c r="M208" i="30"/>
  <c r="J258" i="30"/>
  <c r="F260" i="30"/>
  <c r="D298" i="30"/>
  <c r="D289" i="30"/>
  <c r="D293" i="30"/>
  <c r="D288" i="30"/>
  <c r="D287" i="30"/>
  <c r="M131" i="30"/>
  <c r="K132" i="30"/>
  <c r="I133" i="30"/>
  <c r="M135" i="30"/>
  <c r="K136" i="30"/>
  <c r="I137" i="30"/>
  <c r="M139" i="30"/>
  <c r="L142" i="30"/>
  <c r="J143" i="30"/>
  <c r="K145" i="30"/>
  <c r="I146" i="30"/>
  <c r="J148" i="30"/>
  <c r="L151" i="30"/>
  <c r="J152" i="30"/>
  <c r="M153" i="30"/>
  <c r="K154" i="30"/>
  <c r="I155" i="30"/>
  <c r="M157" i="30"/>
  <c r="L160" i="30"/>
  <c r="D200" i="30"/>
  <c r="L200" i="30"/>
  <c r="I204" i="30"/>
  <c r="E206" i="30"/>
  <c r="D209" i="30"/>
  <c r="D235" i="30"/>
  <c r="K258" i="30"/>
  <c r="G260" i="30"/>
  <c r="G262" i="30"/>
  <c r="D269" i="30"/>
  <c r="I293" i="30"/>
  <c r="I297" i="30"/>
  <c r="I288" i="30"/>
  <c r="I296" i="30"/>
  <c r="I295" i="30"/>
  <c r="D294" i="30"/>
  <c r="H392" i="30"/>
  <c r="G392" i="30"/>
  <c r="E392" i="30"/>
  <c r="D392" i="30"/>
  <c r="F383" i="30"/>
  <c r="F392" i="30"/>
  <c r="M444" i="30"/>
  <c r="K444" i="30"/>
  <c r="I444" i="30"/>
  <c r="L444" i="30"/>
  <c r="J444" i="30"/>
  <c r="I451" i="30"/>
  <c r="K451" i="30"/>
  <c r="M451" i="30"/>
  <c r="L451" i="30"/>
  <c r="J451" i="30"/>
  <c r="K197" i="30"/>
  <c r="I198" i="30"/>
  <c r="E200" i="30"/>
  <c r="M200" i="30"/>
  <c r="K201" i="30"/>
  <c r="D203" i="30"/>
  <c r="J204" i="30"/>
  <c r="F206" i="30"/>
  <c r="I207" i="30"/>
  <c r="E209" i="30"/>
  <c r="D258" i="30"/>
  <c r="L258" i="30"/>
  <c r="J259" i="30"/>
  <c r="I287" i="30"/>
  <c r="I294" i="30"/>
  <c r="G381" i="30"/>
  <c r="E381" i="30"/>
  <c r="D381" i="30"/>
  <c r="H381" i="30"/>
  <c r="L385" i="30"/>
  <c r="J385" i="30"/>
  <c r="I385" i="30"/>
  <c r="M385" i="30"/>
  <c r="J383" i="30"/>
  <c r="K389" i="30"/>
  <c r="H448" i="30"/>
  <c r="D448" i="30"/>
  <c r="G448" i="30"/>
  <c r="F448" i="30"/>
  <c r="G449" i="30"/>
  <c r="I130" i="30"/>
  <c r="M132" i="30"/>
  <c r="K133" i="30"/>
  <c r="I134" i="30"/>
  <c r="M136" i="30"/>
  <c r="K137" i="30"/>
  <c r="I138" i="30"/>
  <c r="J140" i="30"/>
  <c r="L143" i="30"/>
  <c r="J144" i="30"/>
  <c r="M145" i="30"/>
  <c r="K146" i="30"/>
  <c r="L148" i="30"/>
  <c r="J149" i="30"/>
  <c r="L152" i="30"/>
  <c r="M154" i="30"/>
  <c r="K155" i="30"/>
  <c r="I156" i="30"/>
  <c r="J158" i="30"/>
  <c r="D197" i="30"/>
  <c r="L197" i="30"/>
  <c r="J198" i="30"/>
  <c r="F200" i="30"/>
  <c r="D201" i="30"/>
  <c r="L201" i="30"/>
  <c r="E203" i="30"/>
  <c r="K204" i="30"/>
  <c r="I205" i="30"/>
  <c r="G206" i="30"/>
  <c r="J207" i="30"/>
  <c r="F209" i="30"/>
  <c r="D232" i="30"/>
  <c r="E258" i="30"/>
  <c r="K259" i="30"/>
  <c r="I289" i="30"/>
  <c r="D295" i="30"/>
  <c r="K323" i="30"/>
  <c r="I355" i="30"/>
  <c r="I416" i="30"/>
  <c r="I411" i="30"/>
  <c r="I418" i="30"/>
  <c r="J130" i="30"/>
  <c r="L133" i="30"/>
  <c r="J134" i="30"/>
  <c r="L137" i="30"/>
  <c r="J138" i="30"/>
  <c r="K140" i="30"/>
  <c r="I141" i="30"/>
  <c r="M143" i="30"/>
  <c r="K144" i="30"/>
  <c r="L146" i="30"/>
  <c r="M148" i="30"/>
  <c r="K149" i="30"/>
  <c r="I150" i="30"/>
  <c r="M152" i="30"/>
  <c r="L155" i="30"/>
  <c r="J156" i="30"/>
  <c r="K158" i="30"/>
  <c r="D204" i="30"/>
  <c r="I208" i="30"/>
  <c r="H269" i="30"/>
  <c r="G269" i="30"/>
  <c r="E269" i="30"/>
  <c r="F258" i="30"/>
  <c r="H322" i="30"/>
  <c r="D322" i="30"/>
  <c r="H328" i="30"/>
  <c r="G328" i="30"/>
  <c r="E328" i="30"/>
  <c r="D328" i="30"/>
  <c r="F328" i="30"/>
  <c r="F388" i="30"/>
  <c r="D388" i="30"/>
  <c r="H388" i="30"/>
  <c r="G388" i="30"/>
  <c r="K130" i="30"/>
  <c r="I131" i="30"/>
  <c r="M133" i="30"/>
  <c r="K134" i="30"/>
  <c r="I135" i="30"/>
  <c r="M137" i="30"/>
  <c r="K138" i="30"/>
  <c r="I139" i="30"/>
  <c r="L140" i="30"/>
  <c r="J141" i="30"/>
  <c r="L144" i="30"/>
  <c r="M146" i="30"/>
  <c r="L149" i="30"/>
  <c r="J150" i="30"/>
  <c r="I153" i="30"/>
  <c r="M155" i="30"/>
  <c r="K156" i="30"/>
  <c r="I157" i="30"/>
  <c r="L158" i="30"/>
  <c r="D198" i="30"/>
  <c r="I290" i="30"/>
  <c r="I298" i="30"/>
  <c r="E322" i="30"/>
  <c r="E331" i="30"/>
  <c r="E388" i="30"/>
  <c r="D447" i="30"/>
  <c r="F447" i="30"/>
  <c r="H447" i="30"/>
  <c r="G447" i="30"/>
  <c r="E447" i="30"/>
  <c r="I482" i="30"/>
  <c r="I487" i="30" s="1"/>
  <c r="I481" i="30"/>
  <c r="I486" i="30" s="1"/>
  <c r="I483" i="30"/>
  <c r="I488" i="30" s="1"/>
  <c r="J380" i="30"/>
  <c r="F382" i="30"/>
  <c r="J384" i="30"/>
  <c r="E389" i="30"/>
  <c r="K441" i="30"/>
  <c r="I441" i="30"/>
  <c r="M441" i="30"/>
  <c r="K445" i="30"/>
  <c r="I445" i="30"/>
  <c r="M445" i="30"/>
  <c r="D418" i="30"/>
  <c r="E442" i="30"/>
  <c r="I446" i="30"/>
  <c r="K380" i="30"/>
  <c r="K384" i="30"/>
  <c r="F389" i="30"/>
  <c r="F442" i="30"/>
  <c r="J446" i="30"/>
  <c r="D323" i="30"/>
  <c r="E380" i="30"/>
  <c r="M380" i="30"/>
  <c r="K381" i="30"/>
  <c r="I382" i="30"/>
  <c r="E384" i="30"/>
  <c r="M384" i="30"/>
  <c r="J388" i="30"/>
  <c r="H389" i="30"/>
  <c r="K390" i="30"/>
  <c r="D411" i="30"/>
  <c r="L447" i="30"/>
  <c r="J447" i="30"/>
  <c r="G452" i="30"/>
  <c r="E452" i="30"/>
  <c r="G441" i="30"/>
  <c r="F445" i="30"/>
  <c r="M446" i="30"/>
  <c r="I449" i="30"/>
  <c r="F481" i="30"/>
  <c r="D486" i="30"/>
  <c r="E323" i="30"/>
  <c r="J382" i="30"/>
  <c r="M452" i="30"/>
  <c r="I452" i="30"/>
  <c r="H441" i="30"/>
  <c r="G445" i="30"/>
  <c r="K449" i="30"/>
  <c r="K452" i="30"/>
  <c r="K382" i="30"/>
  <c r="E444" i="30"/>
  <c r="G444" i="30"/>
  <c r="E453" i="30"/>
  <c r="G453" i="30"/>
  <c r="F444" i="30"/>
  <c r="L441" i="30"/>
  <c r="H444" i="30"/>
  <c r="J445" i="30"/>
  <c r="M449" i="30"/>
  <c r="D453" i="30"/>
  <c r="D442" i="30"/>
  <c r="L445" i="30"/>
  <c r="I447" i="30"/>
  <c r="F453" i="30"/>
  <c r="AS56" i="29"/>
  <c r="AS58" i="29" s="1"/>
  <c r="AT50" i="29"/>
  <c r="AT22" i="29"/>
  <c r="AR58" i="29"/>
  <c r="AR53" i="29"/>
  <c r="AR51" i="29"/>
  <c r="AR44" i="29"/>
  <c r="AR38" i="29"/>
  <c r="AR32" i="29"/>
  <c r="AR59" i="29" l="1"/>
  <c r="F322" i="30"/>
  <c r="F262" i="30"/>
  <c r="E262" i="30"/>
  <c r="H262" i="30"/>
  <c r="H499" i="30" s="1"/>
  <c r="E266" i="30"/>
  <c r="L518" i="30"/>
  <c r="L559" i="30" s="1"/>
  <c r="L515" i="30"/>
  <c r="L556" i="30" s="1"/>
  <c r="M514" i="30"/>
  <c r="F266" i="30"/>
  <c r="G266" i="30"/>
  <c r="H266" i="30"/>
  <c r="J513" i="30"/>
  <c r="J514" i="30"/>
  <c r="J555" i="30" s="1"/>
  <c r="I511" i="30"/>
  <c r="I552" i="30" s="1"/>
  <c r="D511" i="30"/>
  <c r="D552" i="30" s="1"/>
  <c r="D512" i="30"/>
  <c r="D553" i="30" s="1"/>
  <c r="I494" i="30"/>
  <c r="I535" i="30" s="1"/>
  <c r="I491" i="30"/>
  <c r="I532" i="30" s="1"/>
  <c r="L512" i="30"/>
  <c r="L553" i="30" s="1"/>
  <c r="E514" i="30"/>
  <c r="E555" i="30" s="1"/>
  <c r="J509" i="30"/>
  <c r="J550" i="30" s="1"/>
  <c r="I512" i="30"/>
  <c r="I553" i="30" s="1"/>
  <c r="I520" i="30"/>
  <c r="E511" i="30"/>
  <c r="D515" i="30"/>
  <c r="D556" i="30" s="1"/>
  <c r="L490" i="30"/>
  <c r="L531" i="30" s="1"/>
  <c r="L509" i="30"/>
  <c r="L550" i="30" s="1"/>
  <c r="L491" i="30"/>
  <c r="L532" i="30" s="1"/>
  <c r="J516" i="30"/>
  <c r="M517" i="30"/>
  <c r="I517" i="30"/>
  <c r="I558" i="30" s="1"/>
  <c r="I515" i="30"/>
  <c r="I556" i="30" s="1"/>
  <c r="M491" i="30"/>
  <c r="M532" i="30" s="1"/>
  <c r="L513" i="30"/>
  <c r="L554" i="30" s="1"/>
  <c r="D490" i="30"/>
  <c r="D531" i="30" s="1"/>
  <c r="D516" i="30"/>
  <c r="D557" i="30" s="1"/>
  <c r="D499" i="30"/>
  <c r="E499" i="30"/>
  <c r="G499" i="30"/>
  <c r="G540" i="30" s="1"/>
  <c r="E512" i="30"/>
  <c r="E553" i="30" s="1"/>
  <c r="K516" i="30"/>
  <c r="K557" i="30" s="1"/>
  <c r="D514" i="30"/>
  <c r="D555" i="30" s="1"/>
  <c r="G516" i="30"/>
  <c r="G557" i="30" s="1"/>
  <c r="I510" i="30"/>
  <c r="I551" i="30" s="1"/>
  <c r="L494" i="30"/>
  <c r="L535" i="30" s="1"/>
  <c r="D517" i="30"/>
  <c r="D558" i="30" s="1"/>
  <c r="E517" i="30"/>
  <c r="E558" i="30" s="1"/>
  <c r="J511" i="30"/>
  <c r="J552" i="30" s="1"/>
  <c r="F491" i="30"/>
  <c r="M493" i="30"/>
  <c r="K509" i="30"/>
  <c r="K550" i="30" s="1"/>
  <c r="I509" i="30"/>
  <c r="I550" i="30" s="1"/>
  <c r="L508" i="30"/>
  <c r="J491" i="30"/>
  <c r="J532" i="30" s="1"/>
  <c r="D507" i="30"/>
  <c r="D548" i="30" s="1"/>
  <c r="D491" i="30"/>
  <c r="E519" i="30"/>
  <c r="E560" i="30" s="1"/>
  <c r="E515" i="30"/>
  <c r="E556" i="30" s="1"/>
  <c r="D510" i="30"/>
  <c r="D551" i="30" s="1"/>
  <c r="J493" i="30"/>
  <c r="I513" i="30"/>
  <c r="I554" i="30" s="1"/>
  <c r="J494" i="30"/>
  <c r="J512" i="30"/>
  <c r="J553" i="30" s="1"/>
  <c r="D494" i="30"/>
  <c r="D535" i="30" s="1"/>
  <c r="D520" i="30"/>
  <c r="D561" i="30" s="1"/>
  <c r="F520" i="30"/>
  <c r="F561" i="30" s="1"/>
  <c r="M494" i="30"/>
  <c r="J510" i="30"/>
  <c r="J551" i="30" s="1"/>
  <c r="L493" i="30"/>
  <c r="L534" i="30" s="1"/>
  <c r="J518" i="30"/>
  <c r="J559" i="30" s="1"/>
  <c r="L511" i="30"/>
  <c r="L552" i="30" s="1"/>
  <c r="I508" i="30"/>
  <c r="I549" i="30" s="1"/>
  <c r="J492" i="30"/>
  <c r="J517" i="30"/>
  <c r="J558" i="30" s="1"/>
  <c r="E516" i="30"/>
  <c r="E557" i="30" s="1"/>
  <c r="E509" i="30"/>
  <c r="E550" i="30" s="1"/>
  <c r="E491" i="30"/>
  <c r="E532" i="30" s="1"/>
  <c r="G491" i="30"/>
  <c r="G532" i="30" s="1"/>
  <c r="D508" i="30"/>
  <c r="J520" i="30"/>
  <c r="M518" i="30"/>
  <c r="H511" i="30"/>
  <c r="H552" i="30" s="1"/>
  <c r="G492" i="30"/>
  <c r="G533" i="30" s="1"/>
  <c r="H516" i="30"/>
  <c r="H557" i="30" s="1"/>
  <c r="J490" i="30"/>
  <c r="J531" i="30" s="1"/>
  <c r="I516" i="30"/>
  <c r="I557" i="30" s="1"/>
  <c r="M492" i="30"/>
  <c r="M533" i="30" s="1"/>
  <c r="J508" i="30"/>
  <c r="J549" i="30" s="1"/>
  <c r="L516" i="30"/>
  <c r="L557" i="30" s="1"/>
  <c r="H512" i="30"/>
  <c r="H553" i="30" s="1"/>
  <c r="E492" i="30"/>
  <c r="E533" i="30" s="1"/>
  <c r="H510" i="30"/>
  <c r="H551" i="30" s="1"/>
  <c r="F492" i="30"/>
  <c r="D519" i="30"/>
  <c r="D560" i="30" s="1"/>
  <c r="H492" i="30"/>
  <c r="H533" i="30" s="1"/>
  <c r="L514" i="30"/>
  <c r="L555" i="30" s="1"/>
  <c r="K492" i="30"/>
  <c r="K533" i="30" s="1"/>
  <c r="H509" i="30"/>
  <c r="H550" i="30" s="1"/>
  <c r="E520" i="30"/>
  <c r="E561" i="30" s="1"/>
  <c r="M519" i="30"/>
  <c r="M560" i="30" s="1"/>
  <c r="H493" i="30"/>
  <c r="H534" i="30" s="1"/>
  <c r="I490" i="30"/>
  <c r="I531" i="30" s="1"/>
  <c r="L520" i="30"/>
  <c r="L561" i="30" s="1"/>
  <c r="I493" i="30"/>
  <c r="I534" i="30" s="1"/>
  <c r="L517" i="30"/>
  <c r="L558" i="30" s="1"/>
  <c r="E510" i="30"/>
  <c r="E551" i="30" s="1"/>
  <c r="F511" i="30"/>
  <c r="F552" i="30" s="1"/>
  <c r="D493" i="30"/>
  <c r="D534" i="30" s="1"/>
  <c r="E508" i="30"/>
  <c r="E549" i="30" s="1"/>
  <c r="E493" i="30"/>
  <c r="E534" i="30" s="1"/>
  <c r="D509" i="30"/>
  <c r="D550" i="30" s="1"/>
  <c r="H519" i="30"/>
  <c r="H560" i="30" s="1"/>
  <c r="E507" i="30"/>
  <c r="E548" i="30" s="1"/>
  <c r="G490" i="30"/>
  <c r="D540" i="30"/>
  <c r="E540" i="30"/>
  <c r="F532" i="30"/>
  <c r="J535" i="30"/>
  <c r="E552" i="30"/>
  <c r="J533" i="30"/>
  <c r="D549" i="30"/>
  <c r="F533" i="30"/>
  <c r="L549" i="30"/>
  <c r="D532" i="30"/>
  <c r="M555" i="30"/>
  <c r="J554" i="30"/>
  <c r="J557" i="30"/>
  <c r="M558" i="30"/>
  <c r="F507" i="30"/>
  <c r="L322" i="30"/>
  <c r="L498" i="30" s="1"/>
  <c r="K322" i="30"/>
  <c r="K498" i="30" s="1"/>
  <c r="M322" i="30"/>
  <c r="M498" i="30" s="1"/>
  <c r="J322" i="30"/>
  <c r="J498" i="30" s="1"/>
  <c r="I322" i="30"/>
  <c r="I498" i="30" s="1"/>
  <c r="H330" i="30"/>
  <c r="F330" i="30"/>
  <c r="E330" i="30"/>
  <c r="G330" i="30"/>
  <c r="D330" i="30"/>
  <c r="L267" i="30"/>
  <c r="K267" i="30"/>
  <c r="J267" i="30"/>
  <c r="I267" i="30"/>
  <c r="M267" i="30"/>
  <c r="L519" i="30"/>
  <c r="L510" i="30"/>
  <c r="K519" i="30"/>
  <c r="G512" i="30"/>
  <c r="K490" i="30"/>
  <c r="M508" i="30"/>
  <c r="J515" i="30"/>
  <c r="K508" i="30"/>
  <c r="H494" i="30"/>
  <c r="F510" i="30"/>
  <c r="K520" i="30"/>
  <c r="J321" i="30"/>
  <c r="I321" i="30"/>
  <c r="M321" i="30"/>
  <c r="L321" i="30"/>
  <c r="K321" i="30"/>
  <c r="J561" i="30"/>
  <c r="I561" i="30"/>
  <c r="F450" i="30"/>
  <c r="D450" i="30"/>
  <c r="H450" i="30"/>
  <c r="E450" i="30"/>
  <c r="G450" i="30"/>
  <c r="M443" i="30"/>
  <c r="I443" i="30"/>
  <c r="L443" i="30"/>
  <c r="J443" i="30"/>
  <c r="K443" i="30"/>
  <c r="E264" i="30"/>
  <c r="D264" i="30"/>
  <c r="H264" i="30"/>
  <c r="G264" i="30"/>
  <c r="F264" i="30"/>
  <c r="M319" i="30"/>
  <c r="M495" i="30" s="1"/>
  <c r="L319" i="30"/>
  <c r="L495" i="30" s="1"/>
  <c r="J319" i="30"/>
  <c r="J495" i="30" s="1"/>
  <c r="I319" i="30"/>
  <c r="I495" i="30" s="1"/>
  <c r="K319" i="30"/>
  <c r="K495" i="30" s="1"/>
  <c r="K327" i="30"/>
  <c r="J327" i="30"/>
  <c r="I327" i="30"/>
  <c r="M327" i="30"/>
  <c r="L327" i="30"/>
  <c r="J386" i="30"/>
  <c r="L386" i="30"/>
  <c r="K386" i="30"/>
  <c r="M386" i="30"/>
  <c r="I386" i="30"/>
  <c r="E391" i="30"/>
  <c r="G391" i="30"/>
  <c r="F391" i="30"/>
  <c r="H391" i="30"/>
  <c r="D391" i="30"/>
  <c r="M264" i="30"/>
  <c r="L264" i="30"/>
  <c r="K264" i="30"/>
  <c r="J264" i="30"/>
  <c r="I264" i="30"/>
  <c r="K517" i="30"/>
  <c r="F509" i="30"/>
  <c r="G493" i="30"/>
  <c r="K510" i="30"/>
  <c r="M515" i="30"/>
  <c r="G517" i="30"/>
  <c r="F514" i="30"/>
  <c r="M520" i="30"/>
  <c r="F499" i="30"/>
  <c r="L492" i="30"/>
  <c r="K511" i="30"/>
  <c r="G443" i="30"/>
  <c r="E443" i="30"/>
  <c r="F443" i="30"/>
  <c r="D443" i="30"/>
  <c r="H443" i="30"/>
  <c r="J330" i="30"/>
  <c r="I330" i="30"/>
  <c r="M330" i="30"/>
  <c r="L330" i="30"/>
  <c r="K330" i="30"/>
  <c r="M263" i="30"/>
  <c r="M500" i="30" s="1"/>
  <c r="L263" i="30"/>
  <c r="L500" i="30" s="1"/>
  <c r="K263" i="30"/>
  <c r="K500" i="30" s="1"/>
  <c r="J263" i="30"/>
  <c r="J500" i="30" s="1"/>
  <c r="I263" i="30"/>
  <c r="I500" i="30" s="1"/>
  <c r="L450" i="30"/>
  <c r="M450" i="30"/>
  <c r="K450" i="30"/>
  <c r="I450" i="30"/>
  <c r="J450" i="30"/>
  <c r="H507" i="30"/>
  <c r="J448" i="30"/>
  <c r="L448" i="30"/>
  <c r="M448" i="30"/>
  <c r="K448" i="30"/>
  <c r="I448" i="30"/>
  <c r="I328" i="30"/>
  <c r="M328" i="30"/>
  <c r="L328" i="30"/>
  <c r="J328" i="30"/>
  <c r="K328" i="30"/>
  <c r="H267" i="30"/>
  <c r="G267" i="30"/>
  <c r="F267" i="30"/>
  <c r="E267" i="30"/>
  <c r="D267" i="30"/>
  <c r="M391" i="30"/>
  <c r="K391" i="30"/>
  <c r="J391" i="30"/>
  <c r="I391" i="30"/>
  <c r="L391" i="30"/>
  <c r="H387" i="30"/>
  <c r="F387" i="30"/>
  <c r="E387" i="30"/>
  <c r="D387" i="30"/>
  <c r="G387" i="30"/>
  <c r="K260" i="30"/>
  <c r="J260" i="30"/>
  <c r="I260" i="30"/>
  <c r="M260" i="30"/>
  <c r="L260" i="30"/>
  <c r="H508" i="30"/>
  <c r="I492" i="30"/>
  <c r="M509" i="30"/>
  <c r="F508" i="30"/>
  <c r="G520" i="30"/>
  <c r="M512" i="30"/>
  <c r="K512" i="30"/>
  <c r="D492" i="30"/>
  <c r="K514" i="30"/>
  <c r="G507" i="30"/>
  <c r="M510" i="30"/>
  <c r="F490" i="30"/>
  <c r="E494" i="30"/>
  <c r="E326" i="30"/>
  <c r="D326" i="30"/>
  <c r="H326" i="30"/>
  <c r="G326" i="30"/>
  <c r="F326" i="30"/>
  <c r="G531" i="30"/>
  <c r="M387" i="30"/>
  <c r="L387" i="30"/>
  <c r="J387" i="30"/>
  <c r="I387" i="30"/>
  <c r="K387" i="30"/>
  <c r="L320" i="30"/>
  <c r="L496" i="30" s="1"/>
  <c r="K320" i="30"/>
  <c r="K496" i="30" s="1"/>
  <c r="J320" i="30"/>
  <c r="J496" i="30" s="1"/>
  <c r="M320" i="30"/>
  <c r="M496" i="30" s="1"/>
  <c r="I320" i="30"/>
  <c r="I496" i="30" s="1"/>
  <c r="F319" i="30"/>
  <c r="F495" i="30" s="1"/>
  <c r="E319" i="30"/>
  <c r="E495" i="30" s="1"/>
  <c r="D319" i="30"/>
  <c r="D495" i="30" s="1"/>
  <c r="H319" i="30"/>
  <c r="H495" i="30" s="1"/>
  <c r="G319" i="30"/>
  <c r="G495" i="30" s="1"/>
  <c r="K265" i="30"/>
  <c r="J265" i="30"/>
  <c r="M265" i="30"/>
  <c r="L265" i="30"/>
  <c r="I265" i="30"/>
  <c r="I269" i="30"/>
  <c r="M269" i="30"/>
  <c r="L269" i="30"/>
  <c r="K269" i="30"/>
  <c r="J269" i="30"/>
  <c r="G515" i="30"/>
  <c r="K491" i="30"/>
  <c r="G514" i="30"/>
  <c r="K515" i="30"/>
  <c r="I519" i="30"/>
  <c r="H491" i="30"/>
  <c r="G519" i="30"/>
  <c r="M511" i="30"/>
  <c r="M513" i="30"/>
  <c r="M490" i="30"/>
  <c r="H321" i="30"/>
  <c r="F321" i="30"/>
  <c r="E321" i="30"/>
  <c r="G321" i="30"/>
  <c r="D321" i="30"/>
  <c r="M326" i="30"/>
  <c r="L326" i="30"/>
  <c r="K326" i="30"/>
  <c r="I326" i="30"/>
  <c r="J326" i="30"/>
  <c r="M559" i="30"/>
  <c r="L329" i="30"/>
  <c r="K329" i="30"/>
  <c r="J329" i="30"/>
  <c r="M329" i="30"/>
  <c r="I329" i="30"/>
  <c r="D320" i="30"/>
  <c r="D496" i="30" s="1"/>
  <c r="H320" i="30"/>
  <c r="H496" i="30" s="1"/>
  <c r="G320" i="30"/>
  <c r="G496" i="30" s="1"/>
  <c r="E320" i="30"/>
  <c r="E496" i="30" s="1"/>
  <c r="F320" i="30"/>
  <c r="F496" i="30" s="1"/>
  <c r="I266" i="30"/>
  <c r="J266" i="30"/>
  <c r="M266" i="30"/>
  <c r="L266" i="30"/>
  <c r="K266" i="30"/>
  <c r="I514" i="30"/>
  <c r="E490" i="30"/>
  <c r="F515" i="30"/>
  <c r="G508" i="30"/>
  <c r="H520" i="30"/>
  <c r="K518" i="30"/>
  <c r="G511" i="30"/>
  <c r="K493" i="30"/>
  <c r="I518" i="30"/>
  <c r="H490" i="30"/>
  <c r="F516" i="30"/>
  <c r="G509" i="30"/>
  <c r="M516" i="30"/>
  <c r="M534" i="30"/>
  <c r="H386" i="30"/>
  <c r="G386" i="30"/>
  <c r="F386" i="30"/>
  <c r="D386" i="30"/>
  <c r="E386" i="30"/>
  <c r="K268" i="30"/>
  <c r="J268" i="30"/>
  <c r="I268" i="30"/>
  <c r="M268" i="30"/>
  <c r="L268" i="30"/>
  <c r="M535" i="30"/>
  <c r="J534" i="30"/>
  <c r="G327" i="30"/>
  <c r="F327" i="30"/>
  <c r="F503" i="30" s="1"/>
  <c r="H327" i="30"/>
  <c r="E327" i="30"/>
  <c r="D327" i="30"/>
  <c r="D503" i="30" s="1"/>
  <c r="M325" i="30"/>
  <c r="K325" i="30"/>
  <c r="J325" i="30"/>
  <c r="L325" i="30"/>
  <c r="I325" i="30"/>
  <c r="G325" i="30"/>
  <c r="F325" i="30"/>
  <c r="E325" i="30"/>
  <c r="H325" i="30"/>
  <c r="D325" i="30"/>
  <c r="F261" i="30"/>
  <c r="F498" i="30" s="1"/>
  <c r="E261" i="30"/>
  <c r="E498" i="30" s="1"/>
  <c r="H261" i="30"/>
  <c r="H498" i="30" s="1"/>
  <c r="G261" i="30"/>
  <c r="G498" i="30" s="1"/>
  <c r="D261" i="30"/>
  <c r="D498" i="30" s="1"/>
  <c r="L262" i="30"/>
  <c r="L499" i="30" s="1"/>
  <c r="K262" i="30"/>
  <c r="K499" i="30" s="1"/>
  <c r="M262" i="30"/>
  <c r="M499" i="30" s="1"/>
  <c r="J262" i="30"/>
  <c r="J499" i="30" s="1"/>
  <c r="I262" i="30"/>
  <c r="I499" i="30" s="1"/>
  <c r="K513" i="30"/>
  <c r="H514" i="30"/>
  <c r="F493" i="30"/>
  <c r="K494" i="30"/>
  <c r="J519" i="30"/>
  <c r="F512" i="30"/>
  <c r="H517" i="30"/>
  <c r="F517" i="30"/>
  <c r="G510" i="30"/>
  <c r="G494" i="30"/>
  <c r="F519" i="30"/>
  <c r="H515" i="30"/>
  <c r="F494" i="30"/>
  <c r="F504" i="30" l="1"/>
  <c r="E504" i="30"/>
  <c r="K503" i="30"/>
  <c r="K544" i="30" s="1"/>
  <c r="D504" i="30"/>
  <c r="D545" i="30" s="1"/>
  <c r="G497" i="30"/>
  <c r="F497" i="30"/>
  <c r="I503" i="30"/>
  <c r="E503" i="30"/>
  <c r="H503" i="30"/>
  <c r="E497" i="30"/>
  <c r="E538" i="30" s="1"/>
  <c r="J503" i="30"/>
  <c r="J544" i="30" s="1"/>
  <c r="J505" i="30"/>
  <c r="E502" i="30"/>
  <c r="L503" i="30"/>
  <c r="L544" i="30" s="1"/>
  <c r="J497" i="30"/>
  <c r="G503" i="30"/>
  <c r="H497" i="30"/>
  <c r="H538" i="30" s="1"/>
  <c r="K501" i="30"/>
  <c r="K542" i="30" s="1"/>
  <c r="I505" i="30"/>
  <c r="I546" i="30" s="1"/>
  <c r="M497" i="30"/>
  <c r="M506" i="30"/>
  <c r="G502" i="30"/>
  <c r="G543" i="30" s="1"/>
  <c r="G506" i="30"/>
  <c r="G547" i="30" s="1"/>
  <c r="K506" i="30"/>
  <c r="K547" i="30" s="1"/>
  <c r="K504" i="30"/>
  <c r="F501" i="30"/>
  <c r="F542" i="30" s="1"/>
  <c r="E506" i="30"/>
  <c r="E547" i="30" s="1"/>
  <c r="L497" i="30"/>
  <c r="L538" i="30" s="1"/>
  <c r="F506" i="30"/>
  <c r="F547" i="30" s="1"/>
  <c r="I497" i="30"/>
  <c r="I538" i="30" s="1"/>
  <c r="H502" i="30"/>
  <c r="H543" i="30" s="1"/>
  <c r="L505" i="30"/>
  <c r="M505" i="30"/>
  <c r="M546" i="30" s="1"/>
  <c r="D497" i="30"/>
  <c r="D538" i="30" s="1"/>
  <c r="D502" i="30"/>
  <c r="D543" i="30" s="1"/>
  <c r="M504" i="30"/>
  <c r="M545" i="30" s="1"/>
  <c r="L506" i="30"/>
  <c r="G504" i="30"/>
  <c r="G545" i="30" s="1"/>
  <c r="M502" i="30"/>
  <c r="M543" i="30" s="1"/>
  <c r="I506" i="30"/>
  <c r="I547" i="30" s="1"/>
  <c r="F502" i="30"/>
  <c r="F543" i="30" s="1"/>
  <c r="K497" i="30"/>
  <c r="K538" i="30" s="1"/>
  <c r="M503" i="30"/>
  <c r="M544" i="30" s="1"/>
  <c r="G501" i="30"/>
  <c r="G542" i="30" s="1"/>
  <c r="L502" i="30"/>
  <c r="L543" i="30" s="1"/>
  <c r="I501" i="30"/>
  <c r="H504" i="30"/>
  <c r="H545" i="30" s="1"/>
  <c r="K505" i="30"/>
  <c r="K546" i="30" s="1"/>
  <c r="J502" i="30"/>
  <c r="H506" i="30"/>
  <c r="J504" i="30"/>
  <c r="J545" i="30" s="1"/>
  <c r="K502" i="30"/>
  <c r="K543" i="30" s="1"/>
  <c r="L501" i="30"/>
  <c r="L542" i="30" s="1"/>
  <c r="H501" i="30"/>
  <c r="H542" i="30" s="1"/>
  <c r="M501" i="30"/>
  <c r="M542" i="30" s="1"/>
  <c r="D501" i="30"/>
  <c r="D542" i="30" s="1"/>
  <c r="L504" i="30"/>
  <c r="L545" i="30" s="1"/>
  <c r="E501" i="30"/>
  <c r="E542" i="30" s="1"/>
  <c r="D506" i="30"/>
  <c r="D547" i="30" s="1"/>
  <c r="I502" i="30"/>
  <c r="I543" i="30" s="1"/>
  <c r="D537" i="30"/>
  <c r="J536" i="30"/>
  <c r="G539" i="30"/>
  <c r="M536" i="30"/>
  <c r="L540" i="30"/>
  <c r="K545" i="30"/>
  <c r="E544" i="30"/>
  <c r="H539" i="30"/>
  <c r="F544" i="30"/>
  <c r="F537" i="30"/>
  <c r="G538" i="30"/>
  <c r="M537" i="30"/>
  <c r="H547" i="30"/>
  <c r="J538" i="30"/>
  <c r="H544" i="30"/>
  <c r="I540" i="30"/>
  <c r="E539" i="30"/>
  <c r="G544" i="30"/>
  <c r="E537" i="30"/>
  <c r="J537" i="30"/>
  <c r="I539" i="30"/>
  <c r="K540" i="30"/>
  <c r="D536" i="30"/>
  <c r="E536" i="30"/>
  <c r="L539" i="30"/>
  <c r="I537" i="30"/>
  <c r="F538" i="30"/>
  <c r="L547" i="30"/>
  <c r="G536" i="30"/>
  <c r="K537" i="30"/>
  <c r="F545" i="30"/>
  <c r="J539" i="30"/>
  <c r="D544" i="30"/>
  <c r="K541" i="30"/>
  <c r="D539" i="30"/>
  <c r="I544" i="30"/>
  <c r="I542" i="30"/>
  <c r="H537" i="30"/>
  <c r="M547" i="30"/>
  <c r="H536" i="30"/>
  <c r="K536" i="30"/>
  <c r="J560" i="30"/>
  <c r="E543" i="30"/>
  <c r="F551" i="30"/>
  <c r="J541" i="30"/>
  <c r="L536" i="30"/>
  <c r="G535" i="30"/>
  <c r="K535" i="30"/>
  <c r="K559" i="30"/>
  <c r="H532" i="30"/>
  <c r="G548" i="30"/>
  <c r="M550" i="30"/>
  <c r="H540" i="30"/>
  <c r="G534" i="30"/>
  <c r="H535" i="30"/>
  <c r="G553" i="30"/>
  <c r="G552" i="30"/>
  <c r="G560" i="30"/>
  <c r="G537" i="30"/>
  <c r="K532" i="30"/>
  <c r="L541" i="30"/>
  <c r="G551" i="30"/>
  <c r="H555" i="30"/>
  <c r="H531" i="30"/>
  <c r="H561" i="30"/>
  <c r="I560" i="30"/>
  <c r="F536" i="30"/>
  <c r="D533" i="30"/>
  <c r="H549" i="30"/>
  <c r="I541" i="30"/>
  <c r="K558" i="30"/>
  <c r="K549" i="30"/>
  <c r="F557" i="30"/>
  <c r="K539" i="30"/>
  <c r="M561" i="30"/>
  <c r="I555" i="30"/>
  <c r="I533" i="30"/>
  <c r="F555" i="30"/>
  <c r="J540" i="30"/>
  <c r="F558" i="30"/>
  <c r="K554" i="30"/>
  <c r="M541" i="30"/>
  <c r="M531" i="30"/>
  <c r="K556" i="30"/>
  <c r="G556" i="30"/>
  <c r="E545" i="30"/>
  <c r="G558" i="30"/>
  <c r="J556" i="30"/>
  <c r="L551" i="30"/>
  <c r="F549" i="30"/>
  <c r="F534" i="30"/>
  <c r="K555" i="30"/>
  <c r="I559" i="30"/>
  <c r="M538" i="30"/>
  <c r="J506" i="30"/>
  <c r="J543" i="30"/>
  <c r="E535" i="30"/>
  <c r="K553" i="30"/>
  <c r="H548" i="30"/>
  <c r="K552" i="30"/>
  <c r="M556" i="30"/>
  <c r="J501" i="30"/>
  <c r="M549" i="30"/>
  <c r="L560" i="30"/>
  <c r="F560" i="30"/>
  <c r="M539" i="30"/>
  <c r="M540" i="30"/>
  <c r="F550" i="30"/>
  <c r="M557" i="30"/>
  <c r="G549" i="30"/>
  <c r="H556" i="30"/>
  <c r="H558" i="30"/>
  <c r="K534" i="30"/>
  <c r="F556" i="30"/>
  <c r="M554" i="30"/>
  <c r="D564" i="30"/>
  <c r="F531" i="30"/>
  <c r="M553" i="30"/>
  <c r="L533" i="30"/>
  <c r="K531" i="30"/>
  <c r="I564" i="30"/>
  <c r="L537" i="30"/>
  <c r="K551" i="30"/>
  <c r="J546" i="30"/>
  <c r="F539" i="30"/>
  <c r="K560" i="30"/>
  <c r="I536" i="30"/>
  <c r="F535" i="30"/>
  <c r="F553" i="30"/>
  <c r="L546" i="30"/>
  <c r="G550" i="30"/>
  <c r="E531" i="30"/>
  <c r="M552" i="30"/>
  <c r="G555" i="30"/>
  <c r="M551" i="30"/>
  <c r="G561" i="30"/>
  <c r="F540" i="30"/>
  <c r="K561" i="30"/>
  <c r="I504" i="30"/>
  <c r="F548" i="30"/>
  <c r="I545" i="30" l="1"/>
  <c r="K604" i="30"/>
  <c r="M603" i="30"/>
  <c r="L601" i="30"/>
  <c r="J598" i="30"/>
  <c r="L597" i="30"/>
  <c r="I596" i="30"/>
  <c r="K595" i="30"/>
  <c r="M594" i="30"/>
  <c r="I592" i="30"/>
  <c r="J589" i="30"/>
  <c r="I587" i="30"/>
  <c r="K586" i="30"/>
  <c r="M585" i="30"/>
  <c r="L583" i="30"/>
  <c r="J580" i="30"/>
  <c r="L579" i="30"/>
  <c r="J576" i="30"/>
  <c r="L575" i="30"/>
  <c r="J604" i="30"/>
  <c r="L603" i="30"/>
  <c r="K601" i="30"/>
  <c r="M600" i="30"/>
  <c r="I598" i="30"/>
  <c r="K597" i="30"/>
  <c r="J595" i="30"/>
  <c r="L594" i="30"/>
  <c r="I589" i="30"/>
  <c r="J586" i="30"/>
  <c r="L585" i="30"/>
  <c r="K583" i="30"/>
  <c r="M582" i="30"/>
  <c r="I580" i="30"/>
  <c r="K579" i="30"/>
  <c r="M578" i="30"/>
  <c r="I576" i="30"/>
  <c r="K575" i="30"/>
  <c r="M574" i="30"/>
  <c r="I604" i="30"/>
  <c r="K603" i="30"/>
  <c r="M602" i="30"/>
  <c r="J601" i="30"/>
  <c r="L600" i="30"/>
  <c r="J597" i="30"/>
  <c r="I595" i="30"/>
  <c r="K594" i="30"/>
  <c r="M593" i="30"/>
  <c r="M588" i="30"/>
  <c r="J603" i="30"/>
  <c r="L602" i="30"/>
  <c r="I601" i="30"/>
  <c r="K600" i="30"/>
  <c r="M599" i="30"/>
  <c r="I597" i="30"/>
  <c r="J594" i="30"/>
  <c r="L593" i="30"/>
  <c r="M590" i="30"/>
  <c r="L588" i="30"/>
  <c r="J585" i="30"/>
  <c r="L584" i="30"/>
  <c r="I583" i="30"/>
  <c r="K582" i="30"/>
  <c r="M581" i="30"/>
  <c r="I579" i="30"/>
  <c r="K578" i="30"/>
  <c r="M577" i="30"/>
  <c r="I575" i="30"/>
  <c r="K574" i="30"/>
  <c r="I603" i="30"/>
  <c r="K602" i="30"/>
  <c r="J600" i="30"/>
  <c r="L599" i="30"/>
  <c r="M596" i="30"/>
  <c r="I594" i="30"/>
  <c r="K593" i="30"/>
  <c r="M592" i="30"/>
  <c r="L590" i="30"/>
  <c r="K588" i="30"/>
  <c r="M587" i="30"/>
  <c r="I585" i="30"/>
  <c r="K584" i="30"/>
  <c r="J582" i="30"/>
  <c r="L581" i="30"/>
  <c r="J578" i="30"/>
  <c r="L577" i="30"/>
  <c r="J574" i="30"/>
  <c r="M604" i="30"/>
  <c r="I602" i="30"/>
  <c r="J599" i="30"/>
  <c r="L598" i="30"/>
  <c r="K596" i="30"/>
  <c r="M595" i="30"/>
  <c r="I593" i="30"/>
  <c r="K592" i="30"/>
  <c r="J590" i="30"/>
  <c r="L589" i="30"/>
  <c r="I588" i="30"/>
  <c r="K587" i="30"/>
  <c r="M586" i="30"/>
  <c r="L604" i="30"/>
  <c r="M601" i="30"/>
  <c r="I599" i="30"/>
  <c r="K598" i="30"/>
  <c r="M597" i="30"/>
  <c r="J596" i="30"/>
  <c r="L595" i="30"/>
  <c r="J592" i="30"/>
  <c r="I590" i="30"/>
  <c r="K589" i="30"/>
  <c r="J587" i="30"/>
  <c r="L586" i="30"/>
  <c r="M583" i="30"/>
  <c r="I581" i="30"/>
  <c r="K580" i="30"/>
  <c r="M579" i="30"/>
  <c r="I577" i="30"/>
  <c r="K576" i="30"/>
  <c r="M575" i="30"/>
  <c r="I600" i="30"/>
  <c r="K599" i="30"/>
  <c r="L592" i="30"/>
  <c r="J583" i="30"/>
  <c r="J581" i="30"/>
  <c r="K590" i="30"/>
  <c r="K585" i="30"/>
  <c r="M580" i="30"/>
  <c r="L578" i="30"/>
  <c r="L576" i="30"/>
  <c r="I574" i="30"/>
  <c r="L596" i="30"/>
  <c r="M589" i="30"/>
  <c r="L582" i="30"/>
  <c r="L580" i="30"/>
  <c r="I578" i="30"/>
  <c r="J588" i="30"/>
  <c r="I582" i="30"/>
  <c r="J584" i="30"/>
  <c r="K577" i="30"/>
  <c r="J575" i="30"/>
  <c r="K581" i="30"/>
  <c r="L587" i="30"/>
  <c r="I586" i="30"/>
  <c r="L574" i="30"/>
  <c r="J579" i="30"/>
  <c r="J602" i="30"/>
  <c r="M584" i="30"/>
  <c r="M598" i="30"/>
  <c r="I584" i="30"/>
  <c r="J577" i="30"/>
  <c r="J593" i="30"/>
  <c r="M576" i="30"/>
  <c r="E603" i="30"/>
  <c r="D601" i="30"/>
  <c r="F600" i="30"/>
  <c r="H599" i="30"/>
  <c r="E594" i="30"/>
  <c r="G593" i="30"/>
  <c r="F591" i="30"/>
  <c r="H590" i="30"/>
  <c r="G588" i="30"/>
  <c r="E585" i="30"/>
  <c r="D583" i="30"/>
  <c r="F582" i="30"/>
  <c r="H581" i="30"/>
  <c r="D579" i="30"/>
  <c r="F578" i="30"/>
  <c r="H577" i="30"/>
  <c r="D575" i="30"/>
  <c r="F574" i="30"/>
  <c r="D603" i="30"/>
  <c r="E600" i="30"/>
  <c r="G599" i="30"/>
  <c r="H596" i="30"/>
  <c r="D594" i="30"/>
  <c r="F593" i="30"/>
  <c r="H592" i="30"/>
  <c r="E591" i="30"/>
  <c r="G590" i="30"/>
  <c r="F588" i="30"/>
  <c r="H587" i="30"/>
  <c r="D585" i="30"/>
  <c r="E582" i="30"/>
  <c r="G581" i="30"/>
  <c r="E578" i="30"/>
  <c r="G577" i="30"/>
  <c r="E574" i="30"/>
  <c r="D600" i="30"/>
  <c r="F599" i="30"/>
  <c r="H598" i="30"/>
  <c r="G596" i="30"/>
  <c r="E593" i="30"/>
  <c r="G592" i="30"/>
  <c r="D591" i="30"/>
  <c r="F590" i="30"/>
  <c r="E588" i="30"/>
  <c r="G587" i="30"/>
  <c r="H604" i="30"/>
  <c r="E599" i="30"/>
  <c r="G598" i="30"/>
  <c r="F596" i="30"/>
  <c r="H595" i="30"/>
  <c r="D593" i="30"/>
  <c r="F592" i="30"/>
  <c r="E590" i="30"/>
  <c r="D588" i="30"/>
  <c r="F587" i="30"/>
  <c r="H586" i="30"/>
  <c r="E581" i="30"/>
  <c r="G580" i="30"/>
  <c r="E577" i="30"/>
  <c r="G576" i="30"/>
  <c r="G604" i="30"/>
  <c r="H601" i="30"/>
  <c r="D599" i="30"/>
  <c r="F598" i="30"/>
  <c r="E596" i="30"/>
  <c r="G595" i="30"/>
  <c r="E592" i="30"/>
  <c r="D590" i="30"/>
  <c r="E587" i="30"/>
  <c r="G586" i="30"/>
  <c r="H583" i="30"/>
  <c r="D581" i="30"/>
  <c r="F580" i="30"/>
  <c r="H579" i="30"/>
  <c r="D577" i="30"/>
  <c r="F576" i="30"/>
  <c r="H575" i="30"/>
  <c r="E604" i="30"/>
  <c r="G603" i="30"/>
  <c r="F601" i="30"/>
  <c r="H600" i="30"/>
  <c r="D598" i="30"/>
  <c r="E595" i="30"/>
  <c r="G594" i="30"/>
  <c r="H591" i="30"/>
  <c r="D604" i="30"/>
  <c r="F603" i="30"/>
  <c r="E601" i="30"/>
  <c r="G600" i="30"/>
  <c r="D595" i="30"/>
  <c r="F594" i="30"/>
  <c r="H593" i="30"/>
  <c r="G591" i="30"/>
  <c r="H588" i="30"/>
  <c r="D586" i="30"/>
  <c r="F585" i="30"/>
  <c r="E583" i="30"/>
  <c r="G582" i="30"/>
  <c r="E579" i="30"/>
  <c r="G578" i="30"/>
  <c r="E575" i="30"/>
  <c r="G574" i="30"/>
  <c r="F586" i="30"/>
  <c r="G579" i="30"/>
  <c r="F577" i="30"/>
  <c r="F575" i="30"/>
  <c r="E598" i="30"/>
  <c r="F583" i="30"/>
  <c r="F604" i="30"/>
  <c r="H585" i="30"/>
  <c r="H576" i="30"/>
  <c r="H574" i="30"/>
  <c r="H603" i="30"/>
  <c r="D596" i="30"/>
  <c r="G585" i="30"/>
  <c r="H580" i="30"/>
  <c r="H578" i="30"/>
  <c r="E576" i="30"/>
  <c r="D574" i="30"/>
  <c r="G601" i="30"/>
  <c r="H594" i="30"/>
  <c r="D587" i="30"/>
  <c r="D582" i="30"/>
  <c r="D580" i="30"/>
  <c r="D592" i="30"/>
  <c r="D576" i="30"/>
  <c r="F581" i="30"/>
  <c r="G575" i="30"/>
  <c r="E580" i="30"/>
  <c r="E586" i="30"/>
  <c r="F579" i="30"/>
  <c r="D578" i="30"/>
  <c r="F595" i="30"/>
  <c r="G583" i="30"/>
  <c r="H582" i="30"/>
  <c r="J542" i="30"/>
  <c r="J547" i="30"/>
  <c r="F711" i="30" l="1"/>
  <c r="F744" i="30"/>
  <c r="J717" i="30"/>
  <c r="J750" i="30"/>
  <c r="K724" i="30"/>
  <c r="K757" i="30"/>
  <c r="M704" i="30"/>
  <c r="M737" i="30"/>
  <c r="L715" i="30"/>
  <c r="L748" i="30"/>
  <c r="K764" i="30"/>
  <c r="K731" i="30"/>
  <c r="D739" i="30"/>
  <c r="D706" i="30"/>
  <c r="H718" i="30"/>
  <c r="H751" i="30"/>
  <c r="H734" i="30"/>
  <c r="H767" i="30"/>
  <c r="D715" i="30"/>
  <c r="D748" i="30"/>
  <c r="G723" i="30"/>
  <c r="G756" i="30"/>
  <c r="L743" i="30"/>
  <c r="L710" i="30"/>
  <c r="K748" i="30"/>
  <c r="K715" i="30"/>
  <c r="J716" i="30"/>
  <c r="J749" i="30"/>
  <c r="K718" i="30"/>
  <c r="K751" i="30"/>
  <c r="H721" i="30"/>
  <c r="H754" i="30"/>
  <c r="L712" i="30"/>
  <c r="L745" i="30"/>
  <c r="G724" i="30"/>
  <c r="G757" i="30"/>
  <c r="F722" i="30"/>
  <c r="F755" i="30"/>
  <c r="E751" i="30"/>
  <c r="E718" i="30"/>
  <c r="F718" i="30"/>
  <c r="F751" i="30"/>
  <c r="H729" i="30"/>
  <c r="H762" i="30"/>
  <c r="M709" i="30"/>
  <c r="M742" i="30"/>
  <c r="L711" i="30"/>
  <c r="L744" i="30"/>
  <c r="J748" i="30"/>
  <c r="J715" i="30"/>
  <c r="L724" i="30"/>
  <c r="L757" i="30"/>
  <c r="E717" i="30"/>
  <c r="E750" i="30"/>
  <c r="K704" i="30"/>
  <c r="K737" i="30"/>
  <c r="G708" i="30"/>
  <c r="G741" i="30"/>
  <c r="G715" i="30"/>
  <c r="G748" i="30"/>
  <c r="F720" i="30"/>
  <c r="F753" i="30"/>
  <c r="M747" i="30"/>
  <c r="M714" i="30"/>
  <c r="J713" i="30"/>
  <c r="J746" i="30"/>
  <c r="K710" i="30"/>
  <c r="K743" i="30"/>
  <c r="K709" i="30"/>
  <c r="K742" i="30"/>
  <c r="K734" i="30"/>
  <c r="K767" i="30"/>
  <c r="H741" i="30"/>
  <c r="H708" i="30"/>
  <c r="M755" i="30"/>
  <c r="M722" i="30"/>
  <c r="D720" i="30"/>
  <c r="D753" i="30"/>
  <c r="D717" i="30"/>
  <c r="D750" i="30"/>
  <c r="G712" i="30"/>
  <c r="G745" i="30"/>
  <c r="G707" i="30"/>
  <c r="G740" i="30"/>
  <c r="M724" i="30"/>
  <c r="M757" i="30"/>
  <c r="I718" i="30"/>
  <c r="I751" i="30"/>
  <c r="H745" i="30"/>
  <c r="H712" i="30"/>
  <c r="H717" i="30"/>
  <c r="H750" i="30"/>
  <c r="D743" i="30"/>
  <c r="D710" i="30"/>
  <c r="E743" i="30"/>
  <c r="E710" i="30"/>
  <c r="G722" i="30"/>
  <c r="G755" i="30"/>
  <c r="G718" i="30"/>
  <c r="G751" i="30"/>
  <c r="M713" i="30"/>
  <c r="M746" i="30"/>
  <c r="I765" i="30"/>
  <c r="I732" i="30"/>
  <c r="I709" i="30"/>
  <c r="I742" i="30"/>
  <c r="M751" i="30"/>
  <c r="M718" i="30"/>
  <c r="K733" i="30"/>
  <c r="K766" i="30"/>
  <c r="I761" i="30"/>
  <c r="I728" i="30"/>
  <c r="J710" i="30"/>
  <c r="J743" i="30"/>
  <c r="K725" i="30"/>
  <c r="K758" i="30"/>
  <c r="M743" i="30"/>
  <c r="M710" i="30"/>
  <c r="G750" i="30"/>
  <c r="G717" i="30"/>
  <c r="L747" i="30"/>
  <c r="L714" i="30"/>
  <c r="H737" i="30"/>
  <c r="H704" i="30"/>
  <c r="F731" i="30"/>
  <c r="F764" i="30"/>
  <c r="H749" i="30"/>
  <c r="H716" i="30"/>
  <c r="G728" i="30"/>
  <c r="G761" i="30"/>
  <c r="G711" i="30"/>
  <c r="G744" i="30"/>
  <c r="M767" i="30"/>
  <c r="M734" i="30"/>
  <c r="M711" i="30"/>
  <c r="M744" i="30"/>
  <c r="M759" i="30"/>
  <c r="M726" i="30"/>
  <c r="M732" i="30"/>
  <c r="M765" i="30"/>
  <c r="I710" i="30"/>
  <c r="I743" i="30"/>
  <c r="K760" i="30"/>
  <c r="K727" i="30"/>
  <c r="L709" i="30"/>
  <c r="L742" i="30"/>
  <c r="D763" i="30"/>
  <c r="D730" i="30"/>
  <c r="J744" i="30"/>
  <c r="J711" i="30"/>
  <c r="M729" i="30"/>
  <c r="M762" i="30"/>
  <c r="F742" i="30"/>
  <c r="F709" i="30"/>
  <c r="E725" i="30"/>
  <c r="E758" i="30"/>
  <c r="E704" i="30"/>
  <c r="E737" i="30"/>
  <c r="D713" i="30"/>
  <c r="D746" i="30"/>
  <c r="I757" i="30"/>
  <c r="I724" i="30"/>
  <c r="J764" i="30"/>
  <c r="J731" i="30"/>
  <c r="J733" i="30"/>
  <c r="J766" i="30"/>
  <c r="D716" i="30"/>
  <c r="D749" i="30"/>
  <c r="E716" i="30"/>
  <c r="E749" i="30"/>
  <c r="D728" i="30"/>
  <c r="D761" i="30"/>
  <c r="H725" i="30"/>
  <c r="H758" i="30"/>
  <c r="D731" i="30"/>
  <c r="D764" i="30"/>
  <c r="J732" i="30"/>
  <c r="J765" i="30"/>
  <c r="J726" i="30"/>
  <c r="J759" i="30"/>
  <c r="H757" i="30"/>
  <c r="H724" i="30"/>
  <c r="H733" i="30"/>
  <c r="H766" i="30"/>
  <c r="F707" i="30"/>
  <c r="F740" i="30"/>
  <c r="E713" i="30"/>
  <c r="E746" i="30"/>
  <c r="G730" i="30"/>
  <c r="G763" i="30"/>
  <c r="H730" i="30"/>
  <c r="H763" i="30"/>
  <c r="F710" i="30"/>
  <c r="F743" i="30"/>
  <c r="E759" i="30"/>
  <c r="E726" i="30"/>
  <c r="E711" i="30"/>
  <c r="E744" i="30"/>
  <c r="F726" i="30"/>
  <c r="F759" i="30"/>
  <c r="H722" i="30"/>
  <c r="H755" i="30"/>
  <c r="D705" i="30"/>
  <c r="D738" i="30"/>
  <c r="E733" i="30"/>
  <c r="E766" i="30"/>
  <c r="I745" i="30"/>
  <c r="I712" i="30"/>
  <c r="L739" i="30"/>
  <c r="L706" i="30"/>
  <c r="K729" i="30"/>
  <c r="K762" i="30"/>
  <c r="M727" i="30"/>
  <c r="M760" i="30"/>
  <c r="L719" i="30"/>
  <c r="L752" i="30"/>
  <c r="I715" i="30"/>
  <c r="I748" i="30"/>
  <c r="L729" i="30"/>
  <c r="L762" i="30"/>
  <c r="L723" i="30"/>
  <c r="L756" i="30"/>
  <c r="H710" i="30"/>
  <c r="H743" i="30"/>
  <c r="H723" i="30"/>
  <c r="H756" i="30"/>
  <c r="G706" i="30"/>
  <c r="G739" i="30"/>
  <c r="M719" i="30"/>
  <c r="M752" i="30"/>
  <c r="J722" i="30"/>
  <c r="J755" i="30"/>
  <c r="K726" i="30"/>
  <c r="K759" i="30"/>
  <c r="I705" i="30"/>
  <c r="I738" i="30"/>
  <c r="I731" i="30"/>
  <c r="I764" i="30"/>
  <c r="M708" i="30"/>
  <c r="M741" i="30"/>
  <c r="J752" i="30"/>
  <c r="J719" i="30"/>
  <c r="H711" i="30"/>
  <c r="H744" i="30"/>
  <c r="M712" i="30"/>
  <c r="M745" i="30"/>
  <c r="K717" i="30"/>
  <c r="K750" i="30"/>
  <c r="J720" i="30"/>
  <c r="J753" i="30"/>
  <c r="E728" i="30"/>
  <c r="E761" i="30"/>
  <c r="E707" i="30"/>
  <c r="E740" i="30"/>
  <c r="D733" i="30"/>
  <c r="D766" i="30"/>
  <c r="L725" i="30"/>
  <c r="L758" i="30"/>
  <c r="L751" i="30"/>
  <c r="L718" i="30"/>
  <c r="I722" i="30"/>
  <c r="I755" i="30"/>
  <c r="E708" i="30"/>
  <c r="E741" i="30"/>
  <c r="F762" i="30"/>
  <c r="F729" i="30"/>
  <c r="G754" i="30"/>
  <c r="G721" i="30"/>
  <c r="F738" i="30"/>
  <c r="F705" i="30"/>
  <c r="G758" i="30"/>
  <c r="G725" i="30"/>
  <c r="F704" i="30"/>
  <c r="F737" i="30"/>
  <c r="I711" i="30"/>
  <c r="I744" i="30"/>
  <c r="G731" i="30"/>
  <c r="G764" i="30"/>
  <c r="G742" i="30"/>
  <c r="G709" i="30"/>
  <c r="F715" i="30"/>
  <c r="F748" i="30"/>
  <c r="E731" i="30"/>
  <c r="E764" i="30"/>
  <c r="D711" i="30"/>
  <c r="D744" i="30"/>
  <c r="F728" i="30"/>
  <c r="F761" i="30"/>
  <c r="E723" i="30"/>
  <c r="E756" i="30"/>
  <c r="F723" i="30"/>
  <c r="F756" i="30"/>
  <c r="H707" i="30"/>
  <c r="H740" i="30"/>
  <c r="H753" i="30"/>
  <c r="H720" i="30"/>
  <c r="M739" i="30"/>
  <c r="M706" i="30"/>
  <c r="L704" i="30"/>
  <c r="L737" i="30"/>
  <c r="J718" i="30"/>
  <c r="J751" i="30"/>
  <c r="L708" i="30"/>
  <c r="L741" i="30"/>
  <c r="I730" i="30"/>
  <c r="I763" i="30"/>
  <c r="L716" i="30"/>
  <c r="L749" i="30"/>
  <c r="K728" i="30"/>
  <c r="K761" i="30"/>
  <c r="M717" i="30"/>
  <c r="M750" i="30"/>
  <c r="J730" i="30"/>
  <c r="J763" i="30"/>
  <c r="J724" i="30"/>
  <c r="J757" i="30"/>
  <c r="M723" i="30"/>
  <c r="M756" i="30"/>
  <c r="I734" i="30"/>
  <c r="I767" i="30"/>
  <c r="K713" i="30"/>
  <c r="K746" i="30"/>
  <c r="M763" i="30"/>
  <c r="M730" i="30"/>
  <c r="L713" i="30"/>
  <c r="L746" i="30"/>
  <c r="I726" i="30"/>
  <c r="I759" i="30"/>
  <c r="M728" i="30"/>
  <c r="M761" i="30"/>
  <c r="H705" i="30"/>
  <c r="H738" i="30"/>
  <c r="D707" i="30"/>
  <c r="D740" i="30"/>
  <c r="K740" i="30"/>
  <c r="K707" i="30"/>
  <c r="J712" i="30"/>
  <c r="J745" i="30"/>
  <c r="J706" i="30"/>
  <c r="J739" i="30"/>
  <c r="J709" i="30"/>
  <c r="J742" i="30"/>
  <c r="D721" i="30"/>
  <c r="D754" i="30"/>
  <c r="I737" i="30"/>
  <c r="I704" i="30"/>
  <c r="D704" i="30"/>
  <c r="D737" i="30"/>
  <c r="N472" i="30" s="1"/>
  <c r="F716" i="30"/>
  <c r="F749" i="30"/>
  <c r="F766" i="30"/>
  <c r="F733" i="30"/>
  <c r="H713" i="30"/>
  <c r="H746" i="30"/>
  <c r="D729" i="30"/>
  <c r="D762" i="30"/>
  <c r="F750" i="30"/>
  <c r="F717" i="30"/>
  <c r="E729" i="30"/>
  <c r="E762" i="30"/>
  <c r="G726" i="30"/>
  <c r="G759" i="30"/>
  <c r="E712" i="30"/>
  <c r="E745" i="30"/>
  <c r="D724" i="30"/>
  <c r="D757" i="30"/>
  <c r="F708" i="30"/>
  <c r="F741" i="30"/>
  <c r="F754" i="30"/>
  <c r="F721" i="30"/>
  <c r="J756" i="30"/>
  <c r="J723" i="30"/>
  <c r="I749" i="30"/>
  <c r="I716" i="30"/>
  <c r="I741" i="30"/>
  <c r="I708" i="30"/>
  <c r="M705" i="30"/>
  <c r="M738" i="30"/>
  <c r="I729" i="30"/>
  <c r="I762" i="30"/>
  <c r="K722" i="30"/>
  <c r="K755" i="30"/>
  <c r="J704" i="30"/>
  <c r="J737" i="30"/>
  <c r="K732" i="30"/>
  <c r="K765" i="30"/>
  <c r="K712" i="30"/>
  <c r="K745" i="30"/>
  <c r="I727" i="30"/>
  <c r="I760" i="30"/>
  <c r="M715" i="30"/>
  <c r="M748" i="30"/>
  <c r="L727" i="30"/>
  <c r="L760" i="30"/>
  <c r="E763" i="30"/>
  <c r="E730" i="30"/>
  <c r="E709" i="30"/>
  <c r="E742" i="30"/>
  <c r="D723" i="30"/>
  <c r="D756" i="30"/>
  <c r="F730" i="30"/>
  <c r="F763" i="30"/>
  <c r="L728" i="30"/>
  <c r="L761" i="30"/>
  <c r="L732" i="30"/>
  <c r="L765" i="30"/>
  <c r="K716" i="30"/>
  <c r="K749" i="30"/>
  <c r="D759" i="30"/>
  <c r="D726" i="30"/>
  <c r="H709" i="30"/>
  <c r="H742" i="30"/>
  <c r="E721" i="30"/>
  <c r="E754" i="30"/>
  <c r="J729" i="30"/>
  <c r="J762" i="30"/>
  <c r="H706" i="30"/>
  <c r="H739" i="30"/>
  <c r="G746" i="30"/>
  <c r="G713" i="30"/>
  <c r="E739" i="30"/>
  <c r="E706" i="30"/>
  <c r="H715" i="30"/>
  <c r="H748" i="30"/>
  <c r="G704" i="30"/>
  <c r="G737" i="30"/>
  <c r="D767" i="30"/>
  <c r="D734" i="30"/>
  <c r="E767" i="30"/>
  <c r="E734" i="30"/>
  <c r="G716" i="30"/>
  <c r="G749" i="30"/>
  <c r="H731" i="30"/>
  <c r="H764" i="30"/>
  <c r="D751" i="30"/>
  <c r="D718" i="30"/>
  <c r="H761" i="30"/>
  <c r="H728" i="30"/>
  <c r="H726" i="30"/>
  <c r="H759" i="30"/>
  <c r="J740" i="30"/>
  <c r="J707" i="30"/>
  <c r="L717" i="30"/>
  <c r="L750" i="30"/>
  <c r="K706" i="30"/>
  <c r="K739" i="30"/>
  <c r="K752" i="30"/>
  <c r="K719" i="30"/>
  <c r="M731" i="30"/>
  <c r="M764" i="30"/>
  <c r="I723" i="30"/>
  <c r="I756" i="30"/>
  <c r="L707" i="30"/>
  <c r="L740" i="30"/>
  <c r="L720" i="30"/>
  <c r="L753" i="30"/>
  <c r="I733" i="30"/>
  <c r="I766" i="30"/>
  <c r="I713" i="30"/>
  <c r="I746" i="30"/>
  <c r="I725" i="30"/>
  <c r="I758" i="30"/>
  <c r="K705" i="30"/>
  <c r="K738" i="30"/>
  <c r="L733" i="30"/>
  <c r="L766" i="30"/>
  <c r="J728" i="30"/>
  <c r="J761" i="30"/>
  <c r="D708" i="30"/>
  <c r="D741" i="30"/>
  <c r="F746" i="30"/>
  <c r="F713" i="30"/>
  <c r="F706" i="30"/>
  <c r="F739" i="30"/>
  <c r="F712" i="30"/>
  <c r="F745" i="30"/>
  <c r="J705" i="30"/>
  <c r="J738" i="30"/>
  <c r="M716" i="30"/>
  <c r="M749" i="30"/>
  <c r="K756" i="30"/>
  <c r="K723" i="30"/>
  <c r="L763" i="30"/>
  <c r="L730" i="30"/>
  <c r="L705" i="30"/>
  <c r="L738" i="30"/>
  <c r="M733" i="30"/>
  <c r="M766" i="30"/>
  <c r="M720" i="30"/>
  <c r="M753" i="30"/>
  <c r="D709" i="30"/>
  <c r="D742" i="30"/>
  <c r="J714" i="30"/>
  <c r="J747" i="30"/>
  <c r="D712" i="30"/>
  <c r="D745" i="30"/>
  <c r="F724" i="30"/>
  <c r="F757" i="30"/>
  <c r="E755" i="30"/>
  <c r="E722" i="30"/>
  <c r="G720" i="30"/>
  <c r="G753" i="30"/>
  <c r="L759" i="30"/>
  <c r="L726" i="30"/>
  <c r="M707" i="30"/>
  <c r="M740" i="30"/>
  <c r="J725" i="30"/>
  <c r="J758" i="30"/>
  <c r="K708" i="30"/>
  <c r="K741" i="30"/>
  <c r="K714" i="30"/>
  <c r="K747" i="30"/>
  <c r="G766" i="30"/>
  <c r="G733" i="30"/>
  <c r="D725" i="30"/>
  <c r="D758" i="30"/>
  <c r="G710" i="30"/>
  <c r="G743" i="30"/>
  <c r="E715" i="30"/>
  <c r="E748" i="30"/>
  <c r="L755" i="30"/>
  <c r="L722" i="30"/>
  <c r="G738" i="30"/>
  <c r="G705" i="30"/>
  <c r="F758" i="30"/>
  <c r="F725" i="30"/>
  <c r="D755" i="30"/>
  <c r="D722" i="30"/>
  <c r="F734" i="30"/>
  <c r="F767" i="30"/>
  <c r="E705" i="30"/>
  <c r="E738" i="30"/>
  <c r="G734" i="30"/>
  <c r="G767" i="30"/>
  <c r="E720" i="30"/>
  <c r="E753" i="30"/>
  <c r="G762" i="30"/>
  <c r="G729" i="30"/>
  <c r="E724" i="30"/>
  <c r="E757" i="30"/>
  <c r="I714" i="30"/>
  <c r="I747" i="30"/>
  <c r="K744" i="30"/>
  <c r="K711" i="30"/>
  <c r="K720" i="30"/>
  <c r="K753" i="30"/>
  <c r="I707" i="30"/>
  <c r="I740" i="30"/>
  <c r="I753" i="30"/>
  <c r="I720" i="30"/>
  <c r="L767" i="30"/>
  <c r="L734" i="30"/>
  <c r="M725" i="30"/>
  <c r="M758" i="30"/>
  <c r="J708" i="30"/>
  <c r="J741" i="30"/>
  <c r="K730" i="30"/>
  <c r="K763" i="30"/>
  <c r="J760" i="30"/>
  <c r="J727" i="30"/>
  <c r="I706" i="30"/>
  <c r="I739" i="30"/>
  <c r="I719" i="30"/>
  <c r="I752" i="30"/>
  <c r="J734" i="30"/>
  <c r="J767" i="30"/>
  <c r="I717" i="30"/>
  <c r="I750" i="30"/>
  <c r="L731" i="30"/>
  <c r="L764" i="30"/>
  <c r="N58" i="29" l="1"/>
  <c r="AU56" i="29" l="1"/>
  <c r="AU28" i="29" l="1"/>
  <c r="M12" i="29" l="1"/>
  <c r="M31" i="29" s="1"/>
  <c r="U12" i="29"/>
  <c r="U31" i="29" s="1"/>
  <c r="Q12" i="29"/>
  <c r="Q31" i="29" s="1"/>
  <c r="I12" i="29" l="1"/>
  <c r="Y12" i="29"/>
  <c r="Y31" i="29" s="1"/>
  <c r="AK12" i="29"/>
  <c r="AC12" i="29"/>
  <c r="AG12" i="29"/>
  <c r="E12" i="29"/>
  <c r="M28" i="29"/>
  <c r="M56" i="29"/>
  <c r="AO56" i="29" s="1"/>
  <c r="AK28" i="29" l="1"/>
  <c r="AK31" i="29"/>
  <c r="AC28" i="29"/>
  <c r="AC31" i="29"/>
  <c r="E28" i="29"/>
  <c r="E31" i="29"/>
  <c r="I28" i="29"/>
  <c r="I31" i="29"/>
  <c r="AG28" i="29"/>
  <c r="AG31" i="29"/>
  <c r="O12" i="29"/>
  <c r="O31" i="29" s="1"/>
  <c r="S12" i="29"/>
  <c r="S31" i="29" s="1"/>
  <c r="AE12" i="29"/>
  <c r="AM12" i="29"/>
  <c r="AA12" i="29"/>
  <c r="W12" i="29"/>
  <c r="W31" i="29" s="1"/>
  <c r="AO28" i="29" l="1"/>
  <c r="AO31" i="29"/>
  <c r="AA28" i="29"/>
  <c r="AA43" i="29"/>
  <c r="AA42" i="29"/>
  <c r="AA31" i="29"/>
  <c r="AM28" i="29"/>
  <c r="AM40" i="29"/>
  <c r="AM41" i="29"/>
  <c r="AM43" i="29"/>
  <c r="AM42" i="29"/>
  <c r="AM37" i="29"/>
  <c r="AM31" i="29"/>
  <c r="AE28" i="29"/>
  <c r="AE31" i="29"/>
  <c r="K12" i="29"/>
  <c r="G12" i="29"/>
  <c r="O28" i="29"/>
  <c r="O57" i="29"/>
  <c r="O56" i="29"/>
  <c r="AQ56" i="29" s="1"/>
  <c r="AW56" i="29" s="1"/>
  <c r="AI28" i="29"/>
  <c r="G28" i="29" l="1"/>
  <c r="G31" i="29"/>
  <c r="K28" i="29"/>
  <c r="K31" i="29"/>
  <c r="AQ28" i="29"/>
  <c r="AW28" i="29" s="1"/>
  <c r="AQ31" i="29" l="1"/>
  <c r="AW31" i="29" s="1"/>
  <c r="AT14" i="29"/>
  <c r="AT15" i="29"/>
  <c r="AT16" i="29"/>
  <c r="AT17" i="29"/>
  <c r="AT18" i="29"/>
  <c r="AT19" i="29"/>
  <c r="AT20" i="29"/>
  <c r="AT21" i="29"/>
  <c r="AT23" i="29"/>
  <c r="AT24" i="29"/>
  <c r="AT25" i="29"/>
  <c r="AT26" i="29"/>
  <c r="AT27" i="29"/>
  <c r="AT29" i="29"/>
  <c r="AT30" i="29"/>
  <c r="AT33" i="29"/>
  <c r="AT34" i="29"/>
  <c r="AT35" i="29"/>
  <c r="AT36" i="29"/>
  <c r="AT39" i="29"/>
  <c r="AT40" i="29"/>
  <c r="AT41" i="29"/>
  <c r="AT45" i="29"/>
  <c r="AT46" i="29"/>
  <c r="AT47" i="29"/>
  <c r="AT48" i="29"/>
  <c r="AT49" i="29"/>
  <c r="AT52" i="29"/>
  <c r="AT54" i="29"/>
  <c r="AT55" i="29"/>
  <c r="AT13" i="29"/>
  <c r="AT58" i="29" l="1"/>
  <c r="AS53" i="29"/>
  <c r="AS51" i="29"/>
  <c r="AT51" i="29" s="1"/>
  <c r="AS44" i="29"/>
  <c r="AS38" i="29"/>
  <c r="AT38" i="29" s="1"/>
  <c r="AS32" i="29"/>
  <c r="AS59" i="29" s="1"/>
  <c r="AT44" i="29" l="1"/>
  <c r="AT32" i="29"/>
  <c r="AT59" i="29" s="1"/>
  <c r="AT53" i="29"/>
  <c r="AQ57" i="29" l="1"/>
  <c r="L58" i="29"/>
  <c r="H58" i="29"/>
  <c r="N44" i="29" l="1"/>
  <c r="L44" i="29"/>
  <c r="U37" i="29" l="1"/>
  <c r="Q37" i="29"/>
  <c r="S37" i="29"/>
  <c r="AU43" i="29"/>
  <c r="AU42" i="29"/>
  <c r="W37" i="29"/>
  <c r="V38" i="29"/>
  <c r="T38" i="29"/>
  <c r="R38" i="29"/>
  <c r="P38" i="29"/>
  <c r="I57" i="29" l="1"/>
  <c r="M57" i="29"/>
  <c r="M41" i="29"/>
  <c r="M42" i="29"/>
  <c r="AO42" i="29" s="1"/>
  <c r="M43" i="29"/>
  <c r="AO43" i="29" s="1"/>
  <c r="M40" i="29"/>
  <c r="O40" i="29"/>
  <c r="O41" i="29"/>
  <c r="O42" i="29"/>
  <c r="AQ42" i="29" s="1"/>
  <c r="O43" i="29"/>
  <c r="AQ43" i="29" s="1"/>
  <c r="AU37" i="29"/>
  <c r="AO37" i="29"/>
  <c r="AQ37" i="29"/>
  <c r="AW37" i="29" l="1"/>
  <c r="AW42" i="29"/>
  <c r="AO57" i="29"/>
  <c r="AW57" i="29" s="1"/>
  <c r="AW43" i="29"/>
  <c r="AM55" i="29" l="1"/>
  <c r="AM54" i="29"/>
  <c r="AM52" i="29"/>
  <c r="AM50" i="29"/>
  <c r="AM49" i="29"/>
  <c r="AM48" i="29"/>
  <c r="AM47" i="29"/>
  <c r="AM46" i="29"/>
  <c r="AM45" i="29"/>
  <c r="AM39" i="29"/>
  <c r="AM44" i="29" s="1"/>
  <c r="AM36" i="29"/>
  <c r="AM35" i="29"/>
  <c r="AM34" i="29"/>
  <c r="AM33" i="29"/>
  <c r="AM38" i="29" s="1"/>
  <c r="AM30" i="29"/>
  <c r="AM29" i="29"/>
  <c r="AM27" i="29"/>
  <c r="AM26" i="29"/>
  <c r="AM25" i="29"/>
  <c r="AM24" i="29"/>
  <c r="AM23" i="29"/>
  <c r="AM22" i="29"/>
  <c r="AM21" i="29"/>
  <c r="AM20" i="29"/>
  <c r="AM19" i="29"/>
  <c r="AM18" i="29"/>
  <c r="AM17" i="29"/>
  <c r="AM16" i="29"/>
  <c r="AM15" i="29"/>
  <c r="AM14" i="29"/>
  <c r="AK55" i="29"/>
  <c r="AK54" i="29"/>
  <c r="AK52" i="29"/>
  <c r="AK50" i="29"/>
  <c r="AK49" i="29"/>
  <c r="AK48" i="29"/>
  <c r="AK47" i="29"/>
  <c r="AK46" i="29"/>
  <c r="AK45" i="29"/>
  <c r="AK41" i="29"/>
  <c r="AK40" i="29"/>
  <c r="AK39" i="29"/>
  <c r="AK36" i="29"/>
  <c r="AK35" i="29"/>
  <c r="AK34" i="29"/>
  <c r="AK33" i="29"/>
  <c r="AK14" i="29"/>
  <c r="AK15" i="29"/>
  <c r="AK16" i="29"/>
  <c r="AK17" i="29"/>
  <c r="AK18" i="29"/>
  <c r="AK19" i="29"/>
  <c r="AK20" i="29"/>
  <c r="AK21" i="29"/>
  <c r="AK22" i="29"/>
  <c r="AK23" i="29"/>
  <c r="AK24" i="29"/>
  <c r="AK25" i="29"/>
  <c r="AK26" i="29"/>
  <c r="AK27" i="29"/>
  <c r="AK29" i="29"/>
  <c r="AK30" i="29"/>
  <c r="AI55" i="29"/>
  <c r="AI54" i="29"/>
  <c r="AI52" i="29"/>
  <c r="AI50" i="29"/>
  <c r="AI49" i="29"/>
  <c r="AI48" i="29"/>
  <c r="AI47" i="29"/>
  <c r="AI46" i="29"/>
  <c r="AI45" i="29"/>
  <c r="AI39" i="29"/>
  <c r="AI44" i="29" s="1"/>
  <c r="AI36" i="29"/>
  <c r="AI35" i="29"/>
  <c r="AI34" i="29"/>
  <c r="AI33" i="29"/>
  <c r="AI14" i="29"/>
  <c r="AI15" i="29"/>
  <c r="AI16" i="29"/>
  <c r="AI17" i="29"/>
  <c r="AI18" i="29"/>
  <c r="AI19" i="29"/>
  <c r="AI20" i="29"/>
  <c r="AI21" i="29"/>
  <c r="AI22" i="29"/>
  <c r="AI23" i="29"/>
  <c r="AI24" i="29"/>
  <c r="AI25" i="29"/>
  <c r="AI26" i="29"/>
  <c r="AI27" i="29"/>
  <c r="AI29" i="29"/>
  <c r="AI30" i="29"/>
  <c r="AG55" i="29"/>
  <c r="AG54" i="29"/>
  <c r="AG50" i="29"/>
  <c r="AG49" i="29"/>
  <c r="AG48" i="29"/>
  <c r="AG47" i="29"/>
  <c r="AG46" i="29"/>
  <c r="AG45" i="29"/>
  <c r="AG41" i="29"/>
  <c r="AG40" i="29"/>
  <c r="AG39" i="29"/>
  <c r="AG36" i="29"/>
  <c r="AG35" i="29"/>
  <c r="AG34" i="29"/>
  <c r="AG33" i="29"/>
  <c r="AG14" i="29"/>
  <c r="AG15" i="29"/>
  <c r="AG16" i="29"/>
  <c r="AG17" i="29"/>
  <c r="AG18" i="29"/>
  <c r="AG19" i="29"/>
  <c r="AG20" i="29"/>
  <c r="AG21" i="29"/>
  <c r="AG22" i="29"/>
  <c r="AG23" i="29"/>
  <c r="AG24" i="29"/>
  <c r="AG25" i="29"/>
  <c r="AG26" i="29"/>
  <c r="AG27" i="29"/>
  <c r="AG29" i="29"/>
  <c r="AG30" i="29"/>
  <c r="AE55" i="29"/>
  <c r="AE54" i="29"/>
  <c r="AE52" i="29"/>
  <c r="AE50" i="29"/>
  <c r="AE49" i="29"/>
  <c r="AE48" i="29"/>
  <c r="AE47" i="29"/>
  <c r="AE46" i="29"/>
  <c r="AE45" i="29"/>
  <c r="AE41" i="29"/>
  <c r="AE40" i="29"/>
  <c r="AE39" i="29"/>
  <c r="AE36" i="29"/>
  <c r="AE35" i="29"/>
  <c r="AE34" i="29"/>
  <c r="AE33" i="29"/>
  <c r="AE30" i="29"/>
  <c r="AE29" i="29"/>
  <c r="AE27" i="29"/>
  <c r="AE26" i="29"/>
  <c r="AE25" i="29"/>
  <c r="AE24" i="29"/>
  <c r="AE23" i="29"/>
  <c r="AE22" i="29"/>
  <c r="AE21" i="29"/>
  <c r="AE20" i="29"/>
  <c r="AE19" i="29"/>
  <c r="AE18" i="29"/>
  <c r="AE17" i="29"/>
  <c r="AE16" i="29"/>
  <c r="AE15" i="29"/>
  <c r="AE14" i="29"/>
  <c r="AC54" i="29"/>
  <c r="AC50" i="29"/>
  <c r="AC49" i="29"/>
  <c r="AC48" i="29"/>
  <c r="AC47" i="29"/>
  <c r="AC46" i="29"/>
  <c r="AA55" i="29"/>
  <c r="AA54" i="29"/>
  <c r="AA46" i="29"/>
  <c r="AA47" i="29"/>
  <c r="AA48" i="29"/>
  <c r="AA49" i="29"/>
  <c r="AA50" i="29"/>
  <c r="AA40" i="29"/>
  <c r="AA41" i="29"/>
  <c r="AC41" i="29"/>
  <c r="AC40" i="29"/>
  <c r="AC39" i="29"/>
  <c r="AC36" i="29"/>
  <c r="AC35" i="29"/>
  <c r="AC34" i="29"/>
  <c r="AC33" i="29"/>
  <c r="AC30" i="29"/>
  <c r="AC29" i="29"/>
  <c r="AC27" i="29"/>
  <c r="AC26" i="29"/>
  <c r="AC25" i="29"/>
  <c r="AC24" i="29"/>
  <c r="AC23" i="29"/>
  <c r="AC22" i="29"/>
  <c r="AC21" i="29"/>
  <c r="AC20" i="29"/>
  <c r="AC19" i="29"/>
  <c r="AC18" i="29"/>
  <c r="AC17" i="29"/>
  <c r="AC16" i="29"/>
  <c r="AC15" i="29"/>
  <c r="AC14" i="29"/>
  <c r="AA36" i="29"/>
  <c r="AA35" i="29"/>
  <c r="AA34" i="29"/>
  <c r="AA33" i="29"/>
  <c r="Y36" i="29"/>
  <c r="Y35" i="29"/>
  <c r="Y34" i="29"/>
  <c r="Y33" i="29"/>
  <c r="AA14" i="29"/>
  <c r="AA15" i="29"/>
  <c r="AA16" i="29"/>
  <c r="AA17" i="29"/>
  <c r="AA18" i="29"/>
  <c r="AA19" i="29"/>
  <c r="AA20" i="29"/>
  <c r="AA21" i="29"/>
  <c r="AA22" i="29"/>
  <c r="AA23" i="29"/>
  <c r="AA24" i="29"/>
  <c r="AA25" i="29"/>
  <c r="AA26" i="29"/>
  <c r="AA27" i="29"/>
  <c r="AA29" i="29"/>
  <c r="AA30" i="29"/>
  <c r="Y54" i="29"/>
  <c r="Y46" i="29"/>
  <c r="Y47" i="29"/>
  <c r="Y48" i="29"/>
  <c r="Y49" i="29"/>
  <c r="Y50" i="29"/>
  <c r="Y40" i="29"/>
  <c r="Y41" i="29"/>
  <c r="Y14" i="29"/>
  <c r="Y15" i="29"/>
  <c r="Y16" i="29"/>
  <c r="Y17" i="29"/>
  <c r="Y18" i="29"/>
  <c r="Y19" i="29"/>
  <c r="Y20" i="29"/>
  <c r="Y21" i="29"/>
  <c r="Y22" i="29"/>
  <c r="Y23" i="29"/>
  <c r="Y24" i="29"/>
  <c r="Y25" i="29"/>
  <c r="Y26" i="29"/>
  <c r="Y27" i="29"/>
  <c r="Y29" i="29"/>
  <c r="Y30" i="29"/>
  <c r="W46" i="29"/>
  <c r="W47" i="29"/>
  <c r="W48" i="29"/>
  <c r="W49" i="29"/>
  <c r="W50" i="29"/>
  <c r="W14" i="29"/>
  <c r="W15" i="29"/>
  <c r="W16" i="29"/>
  <c r="W17" i="29"/>
  <c r="W18" i="29"/>
  <c r="W19" i="29"/>
  <c r="W20" i="29"/>
  <c r="W21" i="29"/>
  <c r="W22" i="29"/>
  <c r="W23" i="29"/>
  <c r="W24" i="29"/>
  <c r="W25" i="29"/>
  <c r="W26" i="29"/>
  <c r="W27" i="29"/>
  <c r="W29" i="29"/>
  <c r="W30" i="29"/>
  <c r="U46" i="29"/>
  <c r="U47" i="29"/>
  <c r="U48" i="29"/>
  <c r="U49" i="29"/>
  <c r="U50" i="29"/>
  <c r="U14" i="29"/>
  <c r="U15" i="29"/>
  <c r="U16" i="29"/>
  <c r="U17" i="29"/>
  <c r="U18" i="29"/>
  <c r="U19" i="29"/>
  <c r="U20" i="29"/>
  <c r="U21" i="29"/>
  <c r="U22" i="29"/>
  <c r="U23" i="29"/>
  <c r="U24" i="29"/>
  <c r="U25" i="29"/>
  <c r="U26" i="29"/>
  <c r="U27" i="29"/>
  <c r="U29" i="29"/>
  <c r="U30" i="29"/>
  <c r="S55" i="29"/>
  <c r="S54" i="29"/>
  <c r="S52" i="29"/>
  <c r="S50" i="29"/>
  <c r="S49" i="29"/>
  <c r="S48" i="29"/>
  <c r="S47" i="29"/>
  <c r="S46" i="29"/>
  <c r="S45" i="29"/>
  <c r="S41" i="29"/>
  <c r="S40" i="29"/>
  <c r="S39" i="29"/>
  <c r="S36" i="29"/>
  <c r="S35" i="29"/>
  <c r="S34" i="29"/>
  <c r="S33" i="29"/>
  <c r="S30" i="29"/>
  <c r="S29" i="29"/>
  <c r="S27" i="29"/>
  <c r="S26" i="29"/>
  <c r="S25" i="29"/>
  <c r="S24" i="29"/>
  <c r="S23" i="29"/>
  <c r="S22" i="29"/>
  <c r="S21" i="29"/>
  <c r="S20" i="29"/>
  <c r="S19" i="29"/>
  <c r="S18" i="29"/>
  <c r="S17" i="29"/>
  <c r="S16" i="29"/>
  <c r="S15" i="29"/>
  <c r="S14" i="29"/>
  <c r="Q55" i="29"/>
  <c r="Q54" i="29"/>
  <c r="Q52" i="29"/>
  <c r="Q50" i="29"/>
  <c r="Q49" i="29"/>
  <c r="Q48" i="29"/>
  <c r="Q47" i="29"/>
  <c r="Q46" i="29"/>
  <c r="Q45" i="29"/>
  <c r="Q41" i="29"/>
  <c r="Q40" i="29"/>
  <c r="Q39" i="29"/>
  <c r="Q36" i="29"/>
  <c r="Q35" i="29"/>
  <c r="Q34" i="29"/>
  <c r="Q33" i="29"/>
  <c r="Q30" i="29"/>
  <c r="Q29" i="29"/>
  <c r="Q27" i="29"/>
  <c r="Q26" i="29"/>
  <c r="Q25" i="29"/>
  <c r="Q24" i="29"/>
  <c r="Q23" i="29"/>
  <c r="Q22" i="29"/>
  <c r="Q21" i="29"/>
  <c r="Q20" i="29"/>
  <c r="Q19" i="29"/>
  <c r="Q18" i="29"/>
  <c r="Q17" i="29"/>
  <c r="Q16" i="29"/>
  <c r="Q15" i="29"/>
  <c r="Q14" i="29"/>
  <c r="O55" i="29"/>
  <c r="O54" i="29"/>
  <c r="O52" i="29"/>
  <c r="O50" i="29"/>
  <c r="O49" i="29"/>
  <c r="O48" i="29"/>
  <c r="O47" i="29"/>
  <c r="O46" i="29"/>
  <c r="O45" i="29"/>
  <c r="O39" i="29"/>
  <c r="O44" i="29" s="1"/>
  <c r="O36" i="29"/>
  <c r="O35" i="29"/>
  <c r="O34" i="29"/>
  <c r="O33" i="29"/>
  <c r="O30" i="29"/>
  <c r="O29" i="29"/>
  <c r="O27" i="29"/>
  <c r="O26" i="29"/>
  <c r="O25" i="29"/>
  <c r="O24" i="29"/>
  <c r="O23" i="29"/>
  <c r="O22" i="29"/>
  <c r="O21" i="29"/>
  <c r="O20" i="29"/>
  <c r="O19" i="29"/>
  <c r="O18" i="29"/>
  <c r="O17" i="29"/>
  <c r="O16" i="29"/>
  <c r="O15" i="29"/>
  <c r="O14" i="29"/>
  <c r="M55" i="29"/>
  <c r="M54" i="29"/>
  <c r="M52" i="29"/>
  <c r="M50" i="29"/>
  <c r="M49" i="29"/>
  <c r="M48" i="29"/>
  <c r="M47" i="29"/>
  <c r="M46" i="29"/>
  <c r="M45" i="29"/>
  <c r="M39" i="29"/>
  <c r="M44" i="29" s="1"/>
  <c r="M36" i="29"/>
  <c r="M35" i="29"/>
  <c r="M34" i="29"/>
  <c r="M33" i="29"/>
  <c r="M30" i="29"/>
  <c r="M29" i="29"/>
  <c r="M27" i="29"/>
  <c r="M26" i="29"/>
  <c r="M25" i="29"/>
  <c r="M24" i="29"/>
  <c r="M23" i="29"/>
  <c r="M22" i="29"/>
  <c r="M21" i="29"/>
  <c r="M20" i="29"/>
  <c r="M19" i="29"/>
  <c r="M18" i="29"/>
  <c r="M17" i="29"/>
  <c r="M16" i="29"/>
  <c r="M15" i="29"/>
  <c r="M14" i="29"/>
  <c r="K55" i="29"/>
  <c r="K54" i="29"/>
  <c r="K52" i="29"/>
  <c r="K50" i="29"/>
  <c r="K49" i="29"/>
  <c r="K48" i="29"/>
  <c r="K47" i="29"/>
  <c r="K46" i="29"/>
  <c r="K45" i="29"/>
  <c r="K41" i="29"/>
  <c r="K40" i="29"/>
  <c r="K39" i="29"/>
  <c r="K36" i="29"/>
  <c r="K35" i="29"/>
  <c r="K34" i="29"/>
  <c r="K33" i="29"/>
  <c r="K30" i="29"/>
  <c r="K29" i="29"/>
  <c r="K27" i="29"/>
  <c r="K26" i="29"/>
  <c r="K25" i="29"/>
  <c r="K24" i="29"/>
  <c r="K23" i="29"/>
  <c r="K22" i="29"/>
  <c r="K21" i="29"/>
  <c r="K20" i="29"/>
  <c r="K19" i="29"/>
  <c r="K18" i="29"/>
  <c r="K17" i="29"/>
  <c r="K16" i="29"/>
  <c r="K15" i="29"/>
  <c r="K14" i="29"/>
  <c r="I55" i="29"/>
  <c r="I54" i="29"/>
  <c r="I52" i="29"/>
  <c r="I50" i="29"/>
  <c r="I49" i="29"/>
  <c r="I48" i="29"/>
  <c r="I47" i="29"/>
  <c r="I46" i="29"/>
  <c r="I45" i="29"/>
  <c r="I41" i="29"/>
  <c r="I40" i="29"/>
  <c r="I39" i="29"/>
  <c r="I36" i="29"/>
  <c r="I35" i="29"/>
  <c r="I34" i="29"/>
  <c r="I33" i="29"/>
  <c r="I14" i="29"/>
  <c r="I15" i="29"/>
  <c r="I16" i="29"/>
  <c r="I17" i="29"/>
  <c r="I18" i="29"/>
  <c r="I19" i="29"/>
  <c r="I20" i="29"/>
  <c r="I21" i="29"/>
  <c r="I22" i="29"/>
  <c r="I23" i="29"/>
  <c r="I24" i="29"/>
  <c r="I25" i="29"/>
  <c r="I26" i="29"/>
  <c r="I27" i="29"/>
  <c r="I29" i="29"/>
  <c r="I30" i="29"/>
  <c r="G55" i="29"/>
  <c r="G54" i="29"/>
  <c r="G52" i="29"/>
  <c r="G50" i="29"/>
  <c r="G49" i="29"/>
  <c r="G48" i="29"/>
  <c r="G47" i="29"/>
  <c r="G46" i="29"/>
  <c r="G45" i="29"/>
  <c r="G41" i="29"/>
  <c r="G40" i="29"/>
  <c r="G39" i="29"/>
  <c r="G36" i="29"/>
  <c r="G35" i="29"/>
  <c r="G34" i="29"/>
  <c r="G33" i="29"/>
  <c r="G14" i="29"/>
  <c r="G15" i="29"/>
  <c r="G16" i="29"/>
  <c r="G17" i="29"/>
  <c r="G18" i="29"/>
  <c r="G19" i="29"/>
  <c r="G20" i="29"/>
  <c r="G21" i="29"/>
  <c r="G22" i="29"/>
  <c r="G23" i="29"/>
  <c r="G24" i="29"/>
  <c r="G25" i="29"/>
  <c r="G26" i="29"/>
  <c r="G27" i="29"/>
  <c r="G29" i="29"/>
  <c r="G30" i="29"/>
  <c r="E55" i="29"/>
  <c r="E54" i="29"/>
  <c r="E52" i="29"/>
  <c r="E50" i="29"/>
  <c r="E49" i="29"/>
  <c r="E48" i="29"/>
  <c r="E47" i="29"/>
  <c r="E46" i="29"/>
  <c r="E45" i="29"/>
  <c r="E41" i="29"/>
  <c r="E40" i="29"/>
  <c r="E39" i="29"/>
  <c r="E36" i="29"/>
  <c r="E35" i="29"/>
  <c r="E34" i="29"/>
  <c r="E33" i="29"/>
  <c r="E30" i="29"/>
  <c r="E29" i="29"/>
  <c r="E27" i="29"/>
  <c r="E26" i="29"/>
  <c r="E25" i="29"/>
  <c r="E24" i="29"/>
  <c r="E23" i="29"/>
  <c r="E22" i="29"/>
  <c r="E21" i="29"/>
  <c r="E20" i="29"/>
  <c r="E19" i="29"/>
  <c r="E18" i="29"/>
  <c r="E17" i="29"/>
  <c r="E16" i="29"/>
  <c r="E15" i="29"/>
  <c r="E14" i="29"/>
  <c r="O58" i="29" l="1"/>
  <c r="I58" i="29"/>
  <c r="M58" i="29"/>
  <c r="S38" i="29"/>
  <c r="Q38" i="29"/>
  <c r="AL58" i="29" l="1"/>
  <c r="AJ58" i="29"/>
  <c r="AF58" i="29"/>
  <c r="AD58" i="29"/>
  <c r="AB58" i="29"/>
  <c r="Z58" i="29"/>
  <c r="X58" i="29"/>
  <c r="V58" i="29"/>
  <c r="T58" i="29"/>
  <c r="R58" i="29"/>
  <c r="P58" i="29"/>
  <c r="J58" i="29"/>
  <c r="F58" i="29"/>
  <c r="D58" i="29"/>
  <c r="AM58" i="29"/>
  <c r="AK58" i="29"/>
  <c r="AI58" i="29"/>
  <c r="AG58" i="29"/>
  <c r="AE58" i="29"/>
  <c r="AC55" i="29"/>
  <c r="AC58" i="29" s="1"/>
  <c r="AA58" i="29"/>
  <c r="Y55" i="29"/>
  <c r="Y58" i="29" s="1"/>
  <c r="W55" i="29"/>
  <c r="U55" i="29"/>
  <c r="S58" i="29"/>
  <c r="Q58" i="29"/>
  <c r="K58" i="29"/>
  <c r="E58" i="29"/>
  <c r="W54" i="29"/>
  <c r="AQ54" i="29" s="1"/>
  <c r="U54" i="29"/>
  <c r="AL53" i="29"/>
  <c r="AJ53" i="29"/>
  <c r="AF53" i="29"/>
  <c r="AD53" i="29"/>
  <c r="AB53" i="29"/>
  <c r="Z53" i="29"/>
  <c r="X53" i="29"/>
  <c r="V53" i="29"/>
  <c r="T53" i="29"/>
  <c r="R53" i="29"/>
  <c r="P53" i="29"/>
  <c r="N53" i="29"/>
  <c r="L53" i="29"/>
  <c r="J53" i="29"/>
  <c r="H53" i="29"/>
  <c r="F53" i="29"/>
  <c r="D53" i="29"/>
  <c r="AP52" i="29"/>
  <c r="AP53" i="29" s="1"/>
  <c r="AN52" i="29"/>
  <c r="AM53" i="29"/>
  <c r="AK53" i="29"/>
  <c r="AI53" i="29"/>
  <c r="AG52" i="29"/>
  <c r="AG53" i="29" s="1"/>
  <c r="AE53" i="29"/>
  <c r="AC52" i="29"/>
  <c r="AC53" i="29" s="1"/>
  <c r="AA52" i="29"/>
  <c r="AA53" i="29" s="1"/>
  <c r="Y52" i="29"/>
  <c r="Y53" i="29" s="1"/>
  <c r="W52" i="29"/>
  <c r="W53" i="29" s="1"/>
  <c r="U52" i="29"/>
  <c r="U53" i="29" s="1"/>
  <c r="S53" i="29"/>
  <c r="Q53" i="29"/>
  <c r="O53" i="29"/>
  <c r="M53" i="29"/>
  <c r="K53" i="29"/>
  <c r="I53" i="29"/>
  <c r="E53" i="29"/>
  <c r="AL51" i="29"/>
  <c r="AL59" i="29" s="1"/>
  <c r="AJ51" i="29"/>
  <c r="AF51" i="29"/>
  <c r="AD51" i="29"/>
  <c r="AB51" i="29"/>
  <c r="Z51" i="29"/>
  <c r="X51" i="29"/>
  <c r="V51" i="29"/>
  <c r="T51" i="29"/>
  <c r="R51" i="29"/>
  <c r="P51" i="29"/>
  <c r="N51" i="29"/>
  <c r="L51" i="29"/>
  <c r="J51" i="29"/>
  <c r="H51" i="29"/>
  <c r="F51" i="29"/>
  <c r="D51" i="29"/>
  <c r="AC45" i="29"/>
  <c r="AA45" i="29"/>
  <c r="Y45" i="29"/>
  <c r="W45" i="29"/>
  <c r="U45" i="29"/>
  <c r="AJ44" i="29"/>
  <c r="AF44" i="29"/>
  <c r="AD44" i="29"/>
  <c r="AB44" i="29"/>
  <c r="X44" i="29"/>
  <c r="T44" i="29"/>
  <c r="T59" i="29" s="1"/>
  <c r="R44" i="29"/>
  <c r="P44" i="29"/>
  <c r="P59" i="29" s="1"/>
  <c r="J44" i="29"/>
  <c r="H44" i="29"/>
  <c r="F44" i="29"/>
  <c r="D44" i="29"/>
  <c r="W41" i="29"/>
  <c r="U41" i="29"/>
  <c r="W40" i="29"/>
  <c r="U40" i="29"/>
  <c r="AA39" i="29"/>
  <c r="AA44" i="29" s="1"/>
  <c r="Y39" i="29"/>
  <c r="W39" i="29"/>
  <c r="U39" i="29"/>
  <c r="AK38" i="29"/>
  <c r="AJ38" i="29"/>
  <c r="AI38" i="29"/>
  <c r="AH38" i="29"/>
  <c r="AH59" i="29" s="1"/>
  <c r="AG38" i="29"/>
  <c r="AF38" i="29"/>
  <c r="N38" i="29"/>
  <c r="L38" i="29"/>
  <c r="L59" i="29" s="1"/>
  <c r="K38" i="29"/>
  <c r="J38" i="29"/>
  <c r="I38" i="29"/>
  <c r="H38" i="29"/>
  <c r="G38" i="29"/>
  <c r="F38" i="29"/>
  <c r="E38" i="29"/>
  <c r="D38" i="29"/>
  <c r="W36" i="29"/>
  <c r="U36" i="29"/>
  <c r="W35" i="29"/>
  <c r="U35" i="29"/>
  <c r="W34" i="29"/>
  <c r="U34" i="29"/>
  <c r="W33" i="29"/>
  <c r="U33" i="29"/>
  <c r="J32" i="29"/>
  <c r="H32" i="29"/>
  <c r="F32" i="29"/>
  <c r="D32" i="29"/>
  <c r="AO29" i="29"/>
  <c r="AO27" i="29"/>
  <c r="AO26" i="29"/>
  <c r="AO25" i="29"/>
  <c r="AO24" i="29"/>
  <c r="AM13" i="29"/>
  <c r="AM32" i="29" s="1"/>
  <c r="AK13" i="29"/>
  <c r="AK32" i="29" s="1"/>
  <c r="AI13" i="29"/>
  <c r="AI32" i="29" s="1"/>
  <c r="AG13" i="29"/>
  <c r="AG32" i="29" s="1"/>
  <c r="AE13" i="29"/>
  <c r="AE32" i="29" s="1"/>
  <c r="AC13" i="29"/>
  <c r="AC32" i="29" s="1"/>
  <c r="AA13" i="29"/>
  <c r="AA32" i="29" s="1"/>
  <c r="Y13" i="29"/>
  <c r="Y32" i="29" s="1"/>
  <c r="W13" i="29"/>
  <c r="W32" i="29" s="1"/>
  <c r="U13" i="29"/>
  <c r="U32" i="29" s="1"/>
  <c r="S13" i="29"/>
  <c r="S32" i="29" s="1"/>
  <c r="Q13" i="29"/>
  <c r="Q32" i="29" s="1"/>
  <c r="O13" i="29"/>
  <c r="O32" i="29" s="1"/>
  <c r="M13" i="29"/>
  <c r="M32" i="29" s="1"/>
  <c r="K13" i="29"/>
  <c r="I13" i="29"/>
  <c r="G13" i="29"/>
  <c r="E13" i="29"/>
  <c r="N59" i="29" l="1"/>
  <c r="AF59" i="29"/>
  <c r="R59" i="29"/>
  <c r="AJ59" i="29"/>
  <c r="V59" i="29"/>
  <c r="AN53" i="29"/>
  <c r="AV52" i="29"/>
  <c r="AU29" i="29"/>
  <c r="AB38" i="29"/>
  <c r="AB59" i="29" s="1"/>
  <c r="AN44" i="29"/>
  <c r="AP44" i="29"/>
  <c r="AN58" i="29"/>
  <c r="U38" i="29"/>
  <c r="W38" i="29"/>
  <c r="AU54" i="29"/>
  <c r="G44" i="29"/>
  <c r="AU22" i="29"/>
  <c r="AU55" i="29"/>
  <c r="AU19" i="29"/>
  <c r="K51" i="29"/>
  <c r="AA51" i="29"/>
  <c r="AU40" i="29"/>
  <c r="M51" i="29"/>
  <c r="AC51" i="29"/>
  <c r="AU17" i="29"/>
  <c r="M38" i="29"/>
  <c r="AU34" i="29"/>
  <c r="E51" i="29"/>
  <c r="AK51" i="29"/>
  <c r="AU50" i="29"/>
  <c r="AU49" i="29"/>
  <c r="AK44" i="29"/>
  <c r="AK59" i="29" s="1"/>
  <c r="AU46" i="29"/>
  <c r="AQ46" i="29"/>
  <c r="AO50" i="29"/>
  <c r="AU45" i="29"/>
  <c r="AU47" i="29"/>
  <c r="K44" i="29"/>
  <c r="AQ55" i="29"/>
  <c r="AQ58" i="29" s="1"/>
  <c r="AQ34" i="29"/>
  <c r="AO39" i="29"/>
  <c r="U44" i="29"/>
  <c r="AQ40" i="29"/>
  <c r="AO22" i="29"/>
  <c r="AC44" i="29"/>
  <c r="S51" i="29"/>
  <c r="AI51" i="29"/>
  <c r="AI59" i="29" s="1"/>
  <c r="U58" i="29"/>
  <c r="AO19" i="29"/>
  <c r="AU25" i="29"/>
  <c r="AP51" i="29"/>
  <c r="AO17" i="29"/>
  <c r="W44" i="29"/>
  <c r="F59" i="29"/>
  <c r="AU20" i="29"/>
  <c r="AU41" i="29"/>
  <c r="AQ30" i="29"/>
  <c r="AQ48" i="29"/>
  <c r="AQ22" i="29"/>
  <c r="AO21" i="29"/>
  <c r="AQ29" i="29"/>
  <c r="AW29" i="29" s="1"/>
  <c r="AU16" i="29"/>
  <c r="AO18" i="29"/>
  <c r="AQ19" i="29"/>
  <c r="AU18" i="29"/>
  <c r="AQ49" i="29"/>
  <c r="AO15" i="29"/>
  <c r="AO14" i="29"/>
  <c r="AQ17" i="29"/>
  <c r="AO49" i="29"/>
  <c r="AQ52" i="29"/>
  <c r="AQ53" i="29" s="1"/>
  <c r="AO13" i="29"/>
  <c r="AN38" i="29"/>
  <c r="AO23" i="29"/>
  <c r="AO20" i="29"/>
  <c r="K32" i="29"/>
  <c r="AQ26" i="29"/>
  <c r="AW26" i="29" s="1"/>
  <c r="AU30" i="29"/>
  <c r="AQ36" i="29"/>
  <c r="Q44" i="29"/>
  <c r="AG44" i="29"/>
  <c r="AO41" i="29"/>
  <c r="G51" i="29"/>
  <c r="W51" i="29"/>
  <c r="AM51" i="29"/>
  <c r="AM59" i="29" s="1"/>
  <c r="AO16" i="29"/>
  <c r="AQ15" i="29"/>
  <c r="AQ24" i="29"/>
  <c r="AW24" i="29" s="1"/>
  <c r="AQ25" i="29"/>
  <c r="AW25" i="29" s="1"/>
  <c r="AQ27" i="29"/>
  <c r="AW27" i="29" s="1"/>
  <c r="AO34" i="29"/>
  <c r="S44" i="29"/>
  <c r="S59" i="29" s="1"/>
  <c r="AO40" i="29"/>
  <c r="AQ41" i="29"/>
  <c r="I51" i="29"/>
  <c r="Y51" i="29"/>
  <c r="AN51" i="29"/>
  <c r="AO48" i="29"/>
  <c r="AU48" i="29"/>
  <c r="AU27" i="29"/>
  <c r="D59" i="29"/>
  <c r="AU35" i="29"/>
  <c r="AQ50" i="29"/>
  <c r="AQ14" i="29"/>
  <c r="AU15" i="29"/>
  <c r="AQ18" i="29"/>
  <c r="AQ21" i="29"/>
  <c r="AQ23" i="29"/>
  <c r="AU24" i="29"/>
  <c r="H59" i="29"/>
  <c r="AO35" i="29"/>
  <c r="I44" i="29"/>
  <c r="Y44" i="29"/>
  <c r="O51" i="29"/>
  <c r="AE51" i="29"/>
  <c r="AU14" i="29"/>
  <c r="AU21" i="29"/>
  <c r="AU23" i="29"/>
  <c r="AU26" i="29"/>
  <c r="AO30" i="29"/>
  <c r="J59" i="29"/>
  <c r="AQ35" i="29"/>
  <c r="AU36" i="29"/>
  <c r="Q51" i="29"/>
  <c r="AG51" i="29"/>
  <c r="AO47" i="29"/>
  <c r="AQ13" i="29"/>
  <c r="AQ47" i="29"/>
  <c r="AA38" i="29"/>
  <c r="AA59" i="29" s="1"/>
  <c r="I32" i="29"/>
  <c r="AQ16" i="29"/>
  <c r="AQ20" i="29"/>
  <c r="AO36" i="29"/>
  <c r="AE44" i="29"/>
  <c r="U51" i="29"/>
  <c r="AO46" i="29"/>
  <c r="O38" i="29"/>
  <c r="O59" i="29" s="1"/>
  <c r="AQ39" i="29"/>
  <c r="AO54" i="29"/>
  <c r="G58" i="29"/>
  <c r="W58" i="29"/>
  <c r="E32" i="29"/>
  <c r="AD38" i="29"/>
  <c r="AD59" i="29" s="1"/>
  <c r="X38" i="29"/>
  <c r="X59" i="29" s="1"/>
  <c r="AU39" i="29"/>
  <c r="G53" i="29"/>
  <c r="G32" i="29"/>
  <c r="Z38" i="29"/>
  <c r="Z59" i="29" s="1"/>
  <c r="E44" i="29"/>
  <c r="AO45" i="29"/>
  <c r="AO55" i="29"/>
  <c r="AO52" i="29"/>
  <c r="AQ45" i="29"/>
  <c r="AG59" i="29" l="1"/>
  <c r="AN59" i="29"/>
  <c r="Q59" i="29"/>
  <c r="W59" i="29"/>
  <c r="U59" i="29"/>
  <c r="M59" i="29"/>
  <c r="AO32" i="29"/>
  <c r="AO58" i="29"/>
  <c r="AU13" i="29"/>
  <c r="AV32" i="29"/>
  <c r="AQ32" i="29"/>
  <c r="Y38" i="29"/>
  <c r="Y59" i="29" s="1"/>
  <c r="AV53" i="29"/>
  <c r="AU52" i="29"/>
  <c r="AV58" i="29"/>
  <c r="AV44" i="29"/>
  <c r="AQ44" i="29"/>
  <c r="AO44" i="29"/>
  <c r="AW46" i="29"/>
  <c r="AW40" i="29"/>
  <c r="AW22" i="29"/>
  <c r="AW55" i="29"/>
  <c r="AW18" i="29"/>
  <c r="AV51" i="29"/>
  <c r="K59" i="29"/>
  <c r="AW17" i="29"/>
  <c r="AW48" i="29"/>
  <c r="AW47" i="29"/>
  <c r="AW13" i="29"/>
  <c r="I59" i="29"/>
  <c r="AW50" i="29"/>
  <c r="AW30" i="29"/>
  <c r="AW23" i="29"/>
  <c r="G59" i="29"/>
  <c r="AW15" i="29"/>
  <c r="AW19" i="29"/>
  <c r="AW34" i="29"/>
  <c r="AW14" i="29"/>
  <c r="AW21" i="29"/>
  <c r="AQ51" i="29"/>
  <c r="AW36" i="29"/>
  <c r="AW41" i="29"/>
  <c r="AW49" i="29"/>
  <c r="E59" i="29"/>
  <c r="AW35" i="29"/>
  <c r="AW16" i="29"/>
  <c r="AW20" i="29"/>
  <c r="AE38" i="29"/>
  <c r="AE59" i="29" s="1"/>
  <c r="AQ33" i="29"/>
  <c r="AQ38" i="29" s="1"/>
  <c r="AO51" i="29"/>
  <c r="AW45" i="29"/>
  <c r="AW54" i="29"/>
  <c r="AW39" i="29"/>
  <c r="AP38" i="29"/>
  <c r="AP59" i="29" s="1"/>
  <c r="AO53" i="29"/>
  <c r="AW52" i="29"/>
  <c r="AW53" i="29" s="1"/>
  <c r="AZ53" i="29" s="1"/>
  <c r="AQ59" i="29" l="1"/>
  <c r="AW32" i="29"/>
  <c r="AX44" i="29"/>
  <c r="AY44" i="29" s="1"/>
  <c r="BA44" i="29" s="1"/>
  <c r="AU44" i="29"/>
  <c r="AX58" i="29"/>
  <c r="AY58" i="29" s="1"/>
  <c r="BA58" i="29" s="1"/>
  <c r="AU58" i="29"/>
  <c r="AX32" i="29"/>
  <c r="AU32" i="29"/>
  <c r="AX51" i="29"/>
  <c r="AY51" i="29" s="1"/>
  <c r="BA51" i="29" s="1"/>
  <c r="AU51" i="29"/>
  <c r="AX53" i="29"/>
  <c r="AY53" i="29" s="1"/>
  <c r="BA53" i="29" s="1"/>
  <c r="BB53" i="29" s="1"/>
  <c r="AU53" i="29"/>
  <c r="AW58" i="29"/>
  <c r="AZ58" i="29" s="1"/>
  <c r="AW44" i="29"/>
  <c r="AZ44" i="29" s="1"/>
  <c r="AW51" i="29"/>
  <c r="AZ51" i="29" s="1"/>
  <c r="AC38" i="29"/>
  <c r="AC59" i="29" s="1"/>
  <c r="AO33" i="29"/>
  <c r="AO38" i="29" s="1"/>
  <c r="AO59" i="29" s="1"/>
  <c r="AZ32" i="29" l="1"/>
  <c r="AY32" i="29"/>
  <c r="BB58" i="29"/>
  <c r="AV38" i="29"/>
  <c r="AV59" i="29" s="1"/>
  <c r="AU33" i="29"/>
  <c r="BB51" i="29"/>
  <c r="BB44" i="29"/>
  <c r="AW33" i="29"/>
  <c r="AW38" i="29" s="1"/>
  <c r="AZ38" i="29" s="1"/>
  <c r="AW59" i="29" l="1"/>
  <c r="AU38" i="29"/>
  <c r="AU59" i="29" s="1"/>
  <c r="BA32" i="29"/>
  <c r="AZ59" i="29"/>
  <c r="AX38" i="29"/>
  <c r="AX59" i="29" s="1"/>
  <c r="BB32" i="29" l="1"/>
  <c r="AY38" i="29"/>
  <c r="AY59" i="29" s="1"/>
  <c r="BA38" i="29" l="1"/>
  <c r="BA59" i="29" s="1"/>
  <c r="BB38" i="29" l="1"/>
  <c r="BB59" i="29" l="1"/>
  <c r="BC53" i="29" l="1"/>
  <c r="BC58" i="29"/>
  <c r="BC51" i="29"/>
  <c r="BC44" i="29"/>
  <c r="BC32" i="29"/>
  <c r="BC38" i="29"/>
  <c r="BC59" i="29" l="1"/>
  <c r="BC62" i="29" l="1"/>
  <c r="BC60" i="29"/>
  <c r="BD60" i="29"/>
  <c r="BD38" i="29" l="1"/>
  <c r="BD53" i="29"/>
  <c r="BD51" i="29"/>
  <c r="BD32" i="29"/>
  <c r="BD58" i="29"/>
  <c r="BD44" i="29"/>
  <c r="BF44" i="29" l="1"/>
  <c r="BG44" i="29" s="1"/>
  <c r="BE44" i="29"/>
  <c r="BE51" i="29"/>
  <c r="BF51" i="29"/>
  <c r="BG51" i="29" s="1"/>
  <c r="BE32" i="29"/>
  <c r="BF32" i="29"/>
  <c r="BG32" i="29" s="1"/>
  <c r="BD59" i="29"/>
  <c r="BF53" i="29"/>
  <c r="BG53" i="29" s="1"/>
  <c r="BE53" i="29"/>
  <c r="BE58" i="29"/>
  <c r="BF58" i="29"/>
  <c r="BG58" i="29" s="1"/>
  <c r="BF38" i="29"/>
  <c r="BG38" i="29" s="1"/>
  <c r="BE38" i="29"/>
  <c r="T37" i="24"/>
  <c r="BE59" i="29" l="1"/>
  <c r="BD61" i="29"/>
  <c r="BF59" i="29"/>
  <c r="BG59" i="29" s="1"/>
  <c r="T15" i="24"/>
  <c r="T4" i="24"/>
  <c r="T44" i="24" l="1"/>
</calcChain>
</file>

<file path=xl/comments1.xml><?xml version="1.0" encoding="utf-8"?>
<comments xmlns="http://schemas.openxmlformats.org/spreadsheetml/2006/main">
  <authors>
    <author>Автор</author>
  </authors>
  <commentList>
    <comment ref="I2" authorId="0">
      <text>
        <r>
          <rPr>
            <b/>
            <sz val="9"/>
            <color indexed="81"/>
            <rFont val="Tahoma"/>
            <family val="2"/>
            <charset val="204"/>
          </rPr>
          <t>Автор:</t>
        </r>
        <r>
          <rPr>
            <sz val="9"/>
            <color indexed="81"/>
            <rFont val="Tahoma"/>
            <family val="2"/>
            <charset val="204"/>
          </rPr>
          <t xml:space="preserve">
уреждения расчитывают, НМ Осипова проверяла</t>
        </r>
      </text>
    </comment>
    <comment ref="N2" authorId="0">
      <text>
        <r>
          <rPr>
            <b/>
            <sz val="9"/>
            <color indexed="81"/>
            <rFont val="Tahoma"/>
            <family val="2"/>
            <charset val="204"/>
          </rPr>
          <t>Автор:</t>
        </r>
        <r>
          <rPr>
            <sz val="9"/>
            <color indexed="81"/>
            <rFont val="Tahoma"/>
            <family val="2"/>
            <charset val="204"/>
          </rPr>
          <t xml:space="preserve">
в пп нет, только в приказе есть</t>
        </r>
      </text>
    </comment>
    <comment ref="U2" authorId="0">
      <text>
        <r>
          <rPr>
            <b/>
            <sz val="9"/>
            <color indexed="81"/>
            <rFont val="Tahoma"/>
            <family val="2"/>
            <charset val="204"/>
          </rPr>
          <t>Автор:</t>
        </r>
        <r>
          <rPr>
            <sz val="9"/>
            <color indexed="81"/>
            <rFont val="Tahoma"/>
            <family val="2"/>
            <charset val="204"/>
          </rPr>
          <t xml:space="preserve">
согласно нашему приказу, их потом, после заключения договора</t>
        </r>
      </text>
    </comment>
    <comment ref="V2" authorId="0">
      <text>
        <r>
          <rPr>
            <b/>
            <sz val="9"/>
            <color indexed="81"/>
            <rFont val="Tahoma"/>
            <family val="2"/>
            <charset val="204"/>
          </rPr>
          <t>Автор:</t>
        </r>
        <r>
          <rPr>
            <sz val="9"/>
            <color indexed="81"/>
            <rFont val="Tahoma"/>
            <family val="2"/>
            <charset val="204"/>
          </rPr>
          <t xml:space="preserve">
после подписания договора</t>
        </r>
      </text>
    </comment>
  </commentList>
</comments>
</file>

<file path=xl/comments2.xml><?xml version="1.0" encoding="utf-8"?>
<comments xmlns="http://schemas.openxmlformats.org/spreadsheetml/2006/main">
  <authors>
    <author>Юлия Владимировна Терехова</author>
  </authors>
  <commentList>
    <comment ref="D475" authorId="0">
      <text>
        <r>
          <rPr>
            <b/>
            <sz val="9"/>
            <color indexed="81"/>
            <rFont val="Tahoma"/>
            <family val="2"/>
            <charset val="204"/>
          </rPr>
          <t>Юлия Владимировна Терехова:</t>
        </r>
        <r>
          <rPr>
            <sz val="9"/>
            <color indexed="81"/>
            <rFont val="Tahoma"/>
            <family val="2"/>
            <charset val="204"/>
          </rPr>
          <t xml:space="preserve">
1,3799
</t>
        </r>
      </text>
    </comment>
  </commentList>
</comments>
</file>

<file path=xl/sharedStrings.xml><?xml version="1.0" encoding="utf-8"?>
<sst xmlns="http://schemas.openxmlformats.org/spreadsheetml/2006/main" count="1515" uniqueCount="282">
  <si>
    <t>№№</t>
  </si>
  <si>
    <t>сумма</t>
  </si>
  <si>
    <t>группы общеразвивающей направленности, обычные группы</t>
  </si>
  <si>
    <t>Всего</t>
  </si>
  <si>
    <t>кратковременного пребывания</t>
  </si>
  <si>
    <t>сокращенного дня</t>
  </si>
  <si>
    <t>полного дня</t>
  </si>
  <si>
    <t>продленного дня</t>
  </si>
  <si>
    <t>круглосуточным пребыванием</t>
  </si>
  <si>
    <t>до 5 часов</t>
  </si>
  <si>
    <t>12 часов</t>
  </si>
  <si>
    <t>13 - 14 часов</t>
  </si>
  <si>
    <t>24 часа</t>
  </si>
  <si>
    <t>до 3 лет</t>
  </si>
  <si>
    <t>старше 3 лет</t>
  </si>
  <si>
    <t>кон-т</t>
  </si>
  <si>
    <t>НОУ школа "Истоки"</t>
  </si>
  <si>
    <t>АНО "Сосновоборская частная школа"</t>
  </si>
  <si>
    <t>ЧОУ Гимназия "Грэйс"</t>
  </si>
  <si>
    <t>ЧОУ "Первая академическая гимназия г.Гатчины"</t>
  </si>
  <si>
    <t>ИП Козина Н.А.</t>
  </si>
  <si>
    <t xml:space="preserve">НОУ СО "Школа Русской Культуры преподобных Сергия и Германа Валаамсяких" </t>
  </si>
  <si>
    <t>ЧОУ "Кингисеппская СОШ Православной культуры"</t>
  </si>
  <si>
    <t>ИП Копцева И.Н.</t>
  </si>
  <si>
    <t>ЧДОУ "Творец"</t>
  </si>
  <si>
    <t>АНО ОУ "Школа имени императора Александра III"</t>
  </si>
  <si>
    <t>ЧОУ "Гатчинская гимназия Апекс"</t>
  </si>
  <si>
    <t>ЧУДО "Маленькая страна "Кудрово"</t>
  </si>
  <si>
    <t>АНО "Сосновоборская частная школа" (дошкольное отделение)</t>
  </si>
  <si>
    <t>ООО «Центр развития «Тигренок»</t>
  </si>
  <si>
    <t>АНО ДО "Детский сад "Лучик"</t>
  </si>
  <si>
    <t>ООО "Маленькая страна Новогорелово"</t>
  </si>
  <si>
    <t>ООО  "Система" (Эрудит)</t>
  </si>
  <si>
    <t>НО ЧДОУ Детский сад "Планета ДЕТСТВА"</t>
  </si>
  <si>
    <t>ИП Белова О.П.</t>
  </si>
  <si>
    <t>ИП Иванов А.С.</t>
  </si>
  <si>
    <t>ИП Семцова А.П.</t>
  </si>
  <si>
    <t>Наименование</t>
  </si>
  <si>
    <t>ООО ДО "Детский сад "Лучик"</t>
  </si>
  <si>
    <t>ООО "ТОСНО ПРОЕКТ"</t>
  </si>
  <si>
    <t>ООО "РОСТ ОК"</t>
  </si>
  <si>
    <t>ООО "УМКА"</t>
  </si>
  <si>
    <t>10,5 - 12 часов</t>
  </si>
  <si>
    <t>8 - 10 часов</t>
  </si>
  <si>
    <t>N п/п</t>
  </si>
  <si>
    <t>Наименование образовательной организации</t>
  </si>
  <si>
    <t>Опись документов</t>
  </si>
  <si>
    <t>Наличие лицензии на осуществление образовательной деятельности</t>
  </si>
  <si>
    <r>
      <t xml:space="preserve">Наличие государственной аккредитации по соответствующим общеобразовательным программам </t>
    </r>
    <r>
      <rPr>
        <sz val="10"/>
        <color rgb="FFFF0000"/>
        <rFont val="Times New Roman"/>
        <family val="1"/>
        <charset val="204"/>
      </rPr>
      <t>(если дошкольное, аккредитация не должна быть)</t>
    </r>
  </si>
  <si>
    <t>Заявка на получение субсидии по форме, утвержденной приказом комитета</t>
  </si>
  <si>
    <r>
      <t xml:space="preserve">Краткая информация о претенденте на получение субсидии (год образования, статус, род деятельности, цели, задачи, состав и квалификация работников, достижения, динамика численности, результаты деятельности) по форме, установленной приказом комитета, - для индивидуальных предпринимателей </t>
    </r>
    <r>
      <rPr>
        <b/>
        <sz val="10"/>
        <color rgb="FFFF0000"/>
        <rFont val="Times New Roman"/>
        <family val="1"/>
        <charset val="204"/>
      </rPr>
      <t>ИНФОРМАЦИЯ ДОЛЖНА БЫТЬ ЗАВИЗИРОВАНА ДИРЕКТОРОМ УЧРЕЖДЕНИЯ!</t>
    </r>
  </si>
  <si>
    <t>Справка о среднем размере заработной платы работников в текущем году</t>
  </si>
  <si>
    <t>Расчет размера субсидии на возмещение затрат
по оказанию образовательных услуг
 по форме согласно приложению к настоящему Порядку</t>
  </si>
  <si>
    <t>Расчет доходов и расходов на очередной год по форме, утвержденной приказом комитета</t>
  </si>
  <si>
    <r>
      <t xml:space="preserve">Копия свидетельства </t>
    </r>
    <r>
      <rPr>
        <b/>
        <sz val="10"/>
        <rFont val="Times New Roman"/>
        <family val="1"/>
        <charset val="204"/>
      </rPr>
      <t xml:space="preserve">о государственной регистрации в </t>
    </r>
    <r>
      <rPr>
        <sz val="10"/>
        <rFont val="Times New Roman"/>
        <family val="1"/>
        <charset val="204"/>
      </rPr>
      <t>качестве индивидуального предпринимателя, юридического лица</t>
    </r>
  </si>
  <si>
    <t>Копии документов, подтверждающих назначение на должность руководителя организации, или доверенность, подтверждающую полномочия физического лица на подписание договоров от лица организации</t>
  </si>
  <si>
    <t>Копии приказов о зачислении воспитанников и учащихся в образовательную организацию для получения дошкольного, начального общего, основного общего, среднего общего образования в текущем учебном году, копии приказов о переводе воспитанников в другую возрастную группу, в другой класс</t>
  </si>
  <si>
    <t>Копия учредительных документов</t>
  </si>
  <si>
    <t>для ИП: ИНН ИП</t>
  </si>
  <si>
    <t xml:space="preserve">Копия свидетельства о постановке на учет в налоговом органе </t>
  </si>
  <si>
    <r>
      <t xml:space="preserve">Выписка из Единого государственного реестра юридических лиц (или ЕГРП) </t>
    </r>
    <r>
      <rPr>
        <b/>
        <sz val="10"/>
        <rFont val="Times New Roman"/>
        <family val="1"/>
        <charset val="204"/>
      </rPr>
      <t>выписки должны быть выданы не ранее чем за один месяц до дня подачи заявки на предоставление субсидии</t>
    </r>
  </si>
  <si>
    <t>Справки налогового органа и государственных внебюджетных фондов РФ об отсутствии просроченной задолженности по уплате налогов, сборов и иных обязательных платежей в бюджеты бюджетной системы РФ</t>
  </si>
  <si>
    <t>Документы заверены директором либо нотариально (печать и подпись), ИфП</t>
  </si>
  <si>
    <t>Численность детей в приказе о зачислении, в заявке и в расчете субсидии должно совпадать</t>
  </si>
  <si>
    <t>Документы, подтверждающие фактически произведенные затраты, в соответствии с перечнем, устанавливаемым правовым актом комитета</t>
  </si>
  <si>
    <r>
      <t xml:space="preserve">Отчет </t>
    </r>
    <r>
      <rPr>
        <sz val="10"/>
        <color rgb="FFFF0000"/>
        <rFont val="Times New Roman"/>
        <family val="1"/>
        <charset val="204"/>
      </rPr>
      <t>о фактически оказанных образовательных услугах за отчетный период с обоснованием</t>
    </r>
    <r>
      <rPr>
        <sz val="10"/>
        <rFont val="Times New Roman"/>
        <family val="1"/>
        <charset val="204"/>
      </rPr>
      <t>, п</t>
    </r>
    <r>
      <rPr>
        <sz val="10"/>
        <color rgb="FFFF0000"/>
        <rFont val="Times New Roman"/>
        <family val="1"/>
        <charset val="204"/>
      </rPr>
      <t xml:space="preserve">одтверждающим произведенные затраты на заработную плату с начислениями и учебные расходы </t>
    </r>
    <r>
      <rPr>
        <sz val="10"/>
        <rFont val="Times New Roman"/>
        <family val="1"/>
        <charset val="204"/>
      </rPr>
      <t xml:space="preserve">(справки, акты, подтверждающие объем фактически оказанных услуг, счета-фактуры), по форме, утвержденной правовым актом комитета </t>
    </r>
  </si>
  <si>
    <t>ЧООУ</t>
  </si>
  <si>
    <t>ЧДОУ</t>
  </si>
  <si>
    <t>не нужно</t>
  </si>
  <si>
    <t>1 (лсит записи)</t>
  </si>
  <si>
    <t>ИП</t>
  </si>
  <si>
    <t>ИТОГО</t>
  </si>
  <si>
    <t>ООО "НОВОЕ ПОКОЛЕНИЕ"</t>
  </si>
  <si>
    <t>лист записи</t>
  </si>
  <si>
    <t>-</t>
  </si>
  <si>
    <t>ООО "Умка"</t>
  </si>
  <si>
    <t>с 22.04.2016</t>
  </si>
  <si>
    <t>с 04.02.2016</t>
  </si>
  <si>
    <t>с 26.02.2019</t>
  </si>
  <si>
    <t>с 02.03.2016</t>
  </si>
  <si>
    <t>с 20.02.2016</t>
  </si>
  <si>
    <t>с 20.01.2017</t>
  </si>
  <si>
    <t>с 23.12.2016</t>
  </si>
  <si>
    <t>с 18.04.2014</t>
  </si>
  <si>
    <t>с 20.11.2017</t>
  </si>
  <si>
    <t>ЧОУ "Школа "Лужки"</t>
  </si>
  <si>
    <t>с 04.02.2020</t>
  </si>
  <si>
    <t>с 24.12.2014</t>
  </si>
  <si>
    <t>с 24.01.2019</t>
  </si>
  <si>
    <t>с 13.04.2015</t>
  </si>
  <si>
    <t>с 25.02.2019</t>
  </si>
  <si>
    <t>с 31.05.2013</t>
  </si>
  <si>
    <t>с 16.11.2016</t>
  </si>
  <si>
    <t>с 07.12.2020</t>
  </si>
  <si>
    <t>с 21.12.2016</t>
  </si>
  <si>
    <t>ЧОУ "Деловая волна"</t>
  </si>
  <si>
    <t>с 10.02.2016</t>
  </si>
  <si>
    <t>с 09.01.20158</t>
  </si>
  <si>
    <t>ЧОУ Гимназия "Грэйс" (дошкольное отделение)</t>
  </si>
  <si>
    <t>с 12.04.2019</t>
  </si>
  <si>
    <t>с 13.11.2017</t>
  </si>
  <si>
    <t>с 10.05.2017</t>
  </si>
  <si>
    <t>с 24.11.2015</t>
  </si>
  <si>
    <t>ООО "УМКА" (структурное подразделение "Умелый Карапуз")</t>
  </si>
  <si>
    <t>с 31.01.2018</t>
  </si>
  <si>
    <t>с 22.12.2020</t>
  </si>
  <si>
    <t>с 30.07.2020</t>
  </si>
  <si>
    <t>с 08.11.2017</t>
  </si>
  <si>
    <t>ООО "МАЛ ДА ВЕЛИК"</t>
  </si>
  <si>
    <t>с 25.11.2020</t>
  </si>
  <si>
    <t>с 08.02.2021</t>
  </si>
  <si>
    <t>с 18.09.2019</t>
  </si>
  <si>
    <t>с 14.01.2020</t>
  </si>
  <si>
    <t>с 30.01.2019</t>
  </si>
  <si>
    <t>с 23.03.2020</t>
  </si>
  <si>
    <t>с 17.06.2013</t>
  </si>
  <si>
    <t xml:space="preserve">                                                                                                                                                                                                                                                                                                                                                                                                                                                                                                                                                                                                                                                                                                                                                                                                                 </t>
  </si>
  <si>
    <t>ООО "Детский центр "Доброград"</t>
  </si>
  <si>
    <t xml:space="preserve">АНОО "Новая История" </t>
  </si>
  <si>
    <t>АНОО "Новая История"</t>
  </si>
  <si>
    <t>ООО "Мама Оля"</t>
  </si>
  <si>
    <t>ЧОУНОО "Умный Мир"</t>
  </si>
  <si>
    <t>ИП Токубаев В.Э.</t>
  </si>
  <si>
    <t>с 12.12.2016</t>
  </si>
  <si>
    <t>Всеволожский</t>
  </si>
  <si>
    <t>Выборгский</t>
  </si>
  <si>
    <t>Гатчинский</t>
  </si>
  <si>
    <t>Сосновоборский</t>
  </si>
  <si>
    <t>Тосненский</t>
  </si>
  <si>
    <t>Ломоносовский</t>
  </si>
  <si>
    <t>Всеволожский Итог</t>
  </si>
  <si>
    <t>Выборгский Итог</t>
  </si>
  <si>
    <t>Гатчинский Итог</t>
  </si>
  <si>
    <t>Сосновоборский Итог</t>
  </si>
  <si>
    <t>Общий итог</t>
  </si>
  <si>
    <t>Ломоносовский Итог</t>
  </si>
  <si>
    <t>Тосненский Итог</t>
  </si>
  <si>
    <t>оклад ведущего специалиста</t>
  </si>
  <si>
    <t>кол-во должностных окладов в год</t>
  </si>
  <si>
    <t>начисления</t>
  </si>
  <si>
    <t>Средства на организацию полномочий</t>
  </si>
  <si>
    <t>кол-во ставок</t>
  </si>
  <si>
    <t>на реализацию полномочий</t>
  </si>
  <si>
    <t>на организацию полномочий</t>
  </si>
  <si>
    <t>ИП Розвезев А.В.</t>
  </si>
  <si>
    <t>ООО "Детский центр "Доброград" (рег. Гатчинский МР)</t>
  </si>
  <si>
    <t>ООО Корпорация Детства (рег. Всеволожск)</t>
  </si>
  <si>
    <t>ООО Система (рег. Всеволожск)</t>
  </si>
  <si>
    <t>Обеспеченность</t>
  </si>
  <si>
    <t>группы компенсирующей направленности для детей с тяжелыми нарушениями речи</t>
  </si>
  <si>
    <t>13-14 часов</t>
  </si>
  <si>
    <t>%</t>
  </si>
  <si>
    <t>кол-во месяцев</t>
  </si>
  <si>
    <t>ООО "Эрудит"</t>
  </si>
  <si>
    <t>группы компенсирующей направленности для детей с задержкой психического развития</t>
  </si>
  <si>
    <t xml:space="preserve">ООО  "Система" </t>
  </si>
  <si>
    <t xml:space="preserve"> ООО"Эрудит"</t>
  </si>
  <si>
    <t xml:space="preserve"> ООО "Центр"</t>
  </si>
  <si>
    <t xml:space="preserve"> ООО "Новое Поколение"</t>
  </si>
  <si>
    <t xml:space="preserve"> ИП Иванов А.С.</t>
  </si>
  <si>
    <t xml:space="preserve"> ООО "Корпорация Детства"</t>
  </si>
  <si>
    <t xml:space="preserve"> ООО "Детский Мир"</t>
  </si>
  <si>
    <t>Итого потребность</t>
  </si>
  <si>
    <t>ИП Воробьева О.П.*</t>
  </si>
  <si>
    <t>ИП Токубаева Е.В.**</t>
  </si>
  <si>
    <t>ИП Стуглева Л.В.</t>
  </si>
  <si>
    <t>Корпорация Детства</t>
  </si>
  <si>
    <t>Доп. Потребность</t>
  </si>
  <si>
    <r>
      <rPr>
        <sz val="12"/>
        <color rgb="FFC00000"/>
        <rFont val="Calibri"/>
        <family val="2"/>
        <charset val="204"/>
        <scheme val="minor"/>
      </rPr>
      <t xml:space="preserve">Нормативы: </t>
    </r>
    <r>
      <rPr>
        <b/>
        <sz val="12"/>
        <color rgb="FFC00000"/>
        <rFont val="Calibri"/>
        <family val="2"/>
        <charset val="204"/>
        <scheme val="minor"/>
      </rPr>
      <t>Дошкольное образование</t>
    </r>
  </si>
  <si>
    <t>группы воспитанников до 3 лет</t>
  </si>
  <si>
    <t>группы воспитанников старше 3 лет</t>
  </si>
  <si>
    <t>кратковремен.
пребывания</t>
  </si>
  <si>
    <t>сокращенного
дня</t>
  </si>
  <si>
    <t>полного
дня</t>
  </si>
  <si>
    <t>продленного
дня</t>
  </si>
  <si>
    <t>круглосуточного
пребывания</t>
  </si>
  <si>
    <r>
      <rPr>
        <b/>
        <sz val="10"/>
        <color rgb="FFC00000"/>
        <rFont val="Calibri"/>
        <family val="2"/>
        <charset val="204"/>
        <scheme val="minor"/>
      </rPr>
      <t xml:space="preserve">Раздел 1. </t>
    </r>
    <r>
      <rPr>
        <sz val="10"/>
        <color rgb="FFC00000"/>
        <rFont val="Calibri"/>
        <family val="2"/>
        <charset val="204"/>
        <scheme val="minor"/>
      </rPr>
      <t>Удельные затраты на оплату труда основного (педагогического) персонала, включая начисления на выплаты по оплате труда</t>
    </r>
  </si>
  <si>
    <r>
      <rPr>
        <b/>
        <sz val="10"/>
        <color rgb="FFC00000"/>
        <rFont val="Calibri"/>
        <family val="2"/>
        <charset val="204"/>
        <scheme val="minor"/>
      </rPr>
      <t>Д</t>
    </r>
    <r>
      <rPr>
        <b/>
        <vertAlign val="subscript"/>
        <sz val="10"/>
        <color rgb="FFC00000"/>
        <rFont val="Calibri"/>
        <family val="2"/>
        <charset val="204"/>
        <scheme val="minor"/>
      </rPr>
      <t>н</t>
    </r>
    <r>
      <rPr>
        <b/>
        <sz val="8"/>
        <rFont val="Calibri"/>
        <family val="2"/>
        <charset val="204"/>
        <scheme val="minor"/>
      </rPr>
      <t xml:space="preserve"> - число рабочих дней</t>
    </r>
    <r>
      <rPr>
        <sz val="8"/>
        <rFont val="Calibri"/>
        <family val="2"/>
        <charset val="204"/>
        <scheme val="minor"/>
      </rPr>
      <t>, дней в неделю</t>
    </r>
  </si>
  <si>
    <r>
      <rPr>
        <b/>
        <sz val="10"/>
        <color rgb="FFC00000"/>
        <rFont val="Calibri"/>
        <family val="2"/>
        <charset val="204"/>
        <scheme val="minor"/>
      </rPr>
      <t>П</t>
    </r>
    <r>
      <rPr>
        <b/>
        <vertAlign val="subscript"/>
        <sz val="10"/>
        <color rgb="FFC00000"/>
        <rFont val="Calibri"/>
        <family val="2"/>
        <charset val="204"/>
        <scheme val="minor"/>
      </rPr>
      <t>д</t>
    </r>
    <r>
      <rPr>
        <b/>
        <sz val="8"/>
        <rFont val="Calibri"/>
        <family val="2"/>
        <charset val="204"/>
        <scheme val="minor"/>
      </rPr>
      <t xml:space="preserve"> - продолжительность пребывания</t>
    </r>
    <r>
      <rPr>
        <sz val="8"/>
        <rFont val="Calibri"/>
        <family val="2"/>
        <charset val="204"/>
        <scheme val="minor"/>
      </rPr>
      <t>, часов в день</t>
    </r>
  </si>
  <si>
    <r>
      <rPr>
        <b/>
        <sz val="10"/>
        <color rgb="FFC00000"/>
        <rFont val="Calibri"/>
        <family val="2"/>
        <charset val="204"/>
        <scheme val="minor"/>
      </rPr>
      <t>m</t>
    </r>
    <r>
      <rPr>
        <b/>
        <sz val="8"/>
        <rFont val="Calibri"/>
        <family val="2"/>
        <charset val="204"/>
        <scheme val="minor"/>
      </rPr>
      <t xml:space="preserve"> - расчетная наполняемость групп</t>
    </r>
    <r>
      <rPr>
        <sz val="8"/>
        <rFont val="Calibri"/>
        <family val="2"/>
        <charset val="204"/>
        <scheme val="minor"/>
      </rPr>
      <t>, воспитанников в 1 группе</t>
    </r>
  </si>
  <si>
    <t>1. Общеразвивающие группы</t>
  </si>
  <si>
    <t>в городских организациях или в организациях более 100 восп., расположенных на селе или в ПГТ</t>
  </si>
  <si>
    <t>в организациях на 51-100 восп., расположенных на селе или в ПГТ</t>
  </si>
  <si>
    <t>в организациях на 26-50 восп., расположеных на селе, или в организациях менее 51 восп., расположенных в ПГТ</t>
  </si>
  <si>
    <t>в организациях на 11-25 восп., расположеных на селе</t>
  </si>
  <si>
    <t>в организациях на 10 восп., расположеных на селе</t>
  </si>
  <si>
    <t>2. Группы комбинированной направленности</t>
  </si>
  <si>
    <t>01 глухие</t>
  </si>
  <si>
    <t>02 слабослышащие (познооглохшие)</t>
  </si>
  <si>
    <t>03 слепые</t>
  </si>
  <si>
    <t>04 слабовидящие, с амблиопией, косоглазием</t>
  </si>
  <si>
    <t>05 с тяжелыми нарушениями речи</t>
  </si>
  <si>
    <t>06 с фонетико-фонематическими нарушениями речи</t>
  </si>
  <si>
    <t>x</t>
  </si>
  <si>
    <t xml:space="preserve">07 с нарушениями опорно-двигательного аппарата </t>
  </si>
  <si>
    <t>08 с задержкой психического развития</t>
  </si>
  <si>
    <t>09 с расстройствами аутического спектора (аутизм)</t>
  </si>
  <si>
    <t>10 с умственной отсталостью (легкая степень)</t>
  </si>
  <si>
    <t>11 с умственной отсталостью (умеренная, тяжелая степень)</t>
  </si>
  <si>
    <t xml:space="preserve">12 со сложным дефектом (несколько недостатков в развитии) </t>
  </si>
  <si>
    <t>13 с иными ОВЗ</t>
  </si>
  <si>
    <t>3. Группы компенсирующей направленности</t>
  </si>
  <si>
    <r>
      <rPr>
        <b/>
        <sz val="10"/>
        <color rgb="FFC00000"/>
        <rFont val="Calibri"/>
        <family val="2"/>
        <charset val="204"/>
        <scheme val="minor"/>
      </rPr>
      <t>m'</t>
    </r>
    <r>
      <rPr>
        <b/>
        <sz val="8"/>
        <rFont val="Calibri"/>
        <family val="2"/>
        <charset val="204"/>
        <scheme val="minor"/>
      </rPr>
      <t xml:space="preserve"> - предельное число воспитанников с ОВЗ в группе комбинированной направленности</t>
    </r>
    <r>
      <rPr>
        <sz val="8"/>
        <rFont val="Calibri"/>
        <family val="2"/>
        <charset val="204"/>
        <scheme val="minor"/>
      </rPr>
      <t>, воспитанников с ОВЗ в 1 группе</t>
    </r>
  </si>
  <si>
    <r>
      <rPr>
        <b/>
        <sz val="10"/>
        <color rgb="FFC00000"/>
        <rFont val="Calibri"/>
        <family val="2"/>
        <charset val="204"/>
        <scheme val="minor"/>
      </rPr>
      <t>n</t>
    </r>
    <r>
      <rPr>
        <b/>
        <vertAlign val="subscript"/>
        <sz val="10"/>
        <color rgb="FFC00000"/>
        <rFont val="Calibri"/>
        <family val="2"/>
        <charset val="204"/>
        <scheme val="minor"/>
      </rPr>
      <t>в</t>
    </r>
    <r>
      <rPr>
        <b/>
        <sz val="8"/>
        <rFont val="Calibri"/>
        <family val="2"/>
        <charset val="204"/>
        <scheme val="minor"/>
      </rPr>
      <t xml:space="preserve"> - норма рабочего времени воспитателя на 1 ставку</t>
    </r>
    <r>
      <rPr>
        <sz val="8"/>
        <rFont val="Calibri"/>
        <family val="2"/>
        <charset val="204"/>
        <scheme val="minor"/>
      </rPr>
      <t>, часов в неделю</t>
    </r>
  </si>
  <si>
    <r>
      <rPr>
        <b/>
        <sz val="10"/>
        <color rgb="FFC00000"/>
        <rFont val="Calibri"/>
        <family val="2"/>
        <charset val="204"/>
        <scheme val="minor"/>
      </rPr>
      <t>N'</t>
    </r>
    <r>
      <rPr>
        <b/>
        <vertAlign val="subscript"/>
        <sz val="10"/>
        <color rgb="FFC00000"/>
        <rFont val="Calibri"/>
        <family val="2"/>
        <charset val="204"/>
        <scheme val="minor"/>
      </rPr>
      <t>в</t>
    </r>
    <r>
      <rPr>
        <b/>
        <sz val="8"/>
        <rFont val="Calibri"/>
        <family val="2"/>
        <charset val="204"/>
        <scheme val="minor"/>
      </rPr>
      <t xml:space="preserve"> - удельная натуральная норма затрат труда воспитателей</t>
    </r>
    <r>
      <rPr>
        <sz val="8"/>
        <rFont val="Calibri"/>
        <family val="2"/>
        <charset val="204"/>
        <scheme val="minor"/>
      </rPr>
      <t>, ставок на 1 воспитанника</t>
    </r>
  </si>
  <si>
    <r>
      <rPr>
        <b/>
        <sz val="10"/>
        <color rgb="FFC00000"/>
        <rFont val="Calibri"/>
        <family val="2"/>
        <charset val="204"/>
        <scheme val="minor"/>
      </rPr>
      <t>n</t>
    </r>
    <r>
      <rPr>
        <b/>
        <vertAlign val="subscript"/>
        <sz val="10"/>
        <color rgb="FFC00000"/>
        <rFont val="Calibri"/>
        <family val="2"/>
        <charset val="204"/>
        <scheme val="minor"/>
      </rPr>
      <t>мв</t>
    </r>
    <r>
      <rPr>
        <b/>
        <sz val="8"/>
        <rFont val="Calibri"/>
        <family val="2"/>
        <charset val="204"/>
        <scheme val="minor"/>
      </rPr>
      <t xml:space="preserve"> - норма рабочего времени младшего воспитателя (помощника воспитателя) на 1 ставку</t>
    </r>
    <r>
      <rPr>
        <sz val="8"/>
        <rFont val="Calibri"/>
        <family val="2"/>
        <charset val="204"/>
        <scheme val="minor"/>
      </rPr>
      <t>, часов в неделю</t>
    </r>
  </si>
  <si>
    <r>
      <rPr>
        <b/>
        <sz val="10"/>
        <color rgb="FFC00000"/>
        <rFont val="Calibri"/>
        <family val="2"/>
        <charset val="204"/>
        <scheme val="minor"/>
      </rPr>
      <t>N'</t>
    </r>
    <r>
      <rPr>
        <b/>
        <vertAlign val="subscript"/>
        <sz val="10"/>
        <color rgb="FFC00000"/>
        <rFont val="Calibri"/>
        <family val="2"/>
        <charset val="204"/>
        <scheme val="minor"/>
      </rPr>
      <t>мв</t>
    </r>
    <r>
      <rPr>
        <b/>
        <sz val="8"/>
        <rFont val="Calibri"/>
        <family val="2"/>
        <charset val="204"/>
        <scheme val="minor"/>
      </rPr>
      <t xml:space="preserve"> - удельная натуральная норма затрат труда младших воспитателей (помощников воспитателя)</t>
    </r>
    <r>
      <rPr>
        <sz val="8"/>
        <rFont val="Calibri"/>
        <family val="2"/>
        <charset val="204"/>
        <scheme val="minor"/>
      </rPr>
      <t>, ставок на 1 воспитанника</t>
    </r>
  </si>
  <si>
    <r>
      <rPr>
        <b/>
        <sz val="10"/>
        <color rgb="FFC00000"/>
        <rFont val="Calibri"/>
        <family val="2"/>
        <charset val="204"/>
        <scheme val="minor"/>
      </rPr>
      <t>q'</t>
    </r>
    <r>
      <rPr>
        <b/>
        <vertAlign val="subscript"/>
        <sz val="10"/>
        <color rgb="FFC00000"/>
        <rFont val="Calibri"/>
        <family val="2"/>
        <charset val="204"/>
        <scheme val="minor"/>
      </rPr>
      <t>м,ф</t>
    </r>
    <r>
      <rPr>
        <b/>
        <sz val="8"/>
        <rFont val="Calibri"/>
        <family val="2"/>
        <charset val="204"/>
        <scheme val="minor"/>
      </rPr>
      <t xml:space="preserve"> - нормы штатной обеспеченности музыкальными руководителями и инструкторами физкультуры</t>
    </r>
    <r>
      <rPr>
        <sz val="8"/>
        <rFont val="Calibri"/>
        <family val="2"/>
        <charset val="204"/>
        <scheme val="minor"/>
      </rPr>
      <t>, ставок на 1 группу воспитанников</t>
    </r>
  </si>
  <si>
    <t>Музыкальный руководитель</t>
  </si>
  <si>
    <t>Инструктор физкультуры</t>
  </si>
  <si>
    <r>
      <rPr>
        <b/>
        <sz val="10"/>
        <color rgb="FFC00000"/>
        <rFont val="Calibri"/>
        <family val="2"/>
        <charset val="204"/>
        <scheme val="minor"/>
      </rPr>
      <t>N'</t>
    </r>
    <r>
      <rPr>
        <b/>
        <vertAlign val="subscript"/>
        <sz val="10"/>
        <color rgb="FFC00000"/>
        <rFont val="Calibri"/>
        <family val="2"/>
        <charset val="204"/>
        <scheme val="minor"/>
      </rPr>
      <t>мф</t>
    </r>
    <r>
      <rPr>
        <b/>
        <sz val="8"/>
        <rFont val="Calibri"/>
        <family val="2"/>
        <charset val="204"/>
        <scheme val="minor"/>
      </rPr>
      <t xml:space="preserve"> - удельная натуральная норма затрат труда музыкальных руководителей и инструкторов физкультуры</t>
    </r>
    <r>
      <rPr>
        <sz val="8"/>
        <rFont val="Calibri"/>
        <family val="2"/>
        <charset val="204"/>
        <scheme val="minor"/>
      </rPr>
      <t>, ставок на 1 воспитанника</t>
    </r>
  </si>
  <si>
    <r>
      <rPr>
        <b/>
        <sz val="10"/>
        <color rgb="FFC00000"/>
        <rFont val="Calibri"/>
        <family val="2"/>
        <charset val="204"/>
        <scheme val="minor"/>
      </rPr>
      <t>q'</t>
    </r>
    <r>
      <rPr>
        <b/>
        <vertAlign val="subscript"/>
        <sz val="10"/>
        <color rgb="FFC00000"/>
        <rFont val="Calibri"/>
        <family val="2"/>
        <charset val="204"/>
        <scheme val="minor"/>
      </rPr>
      <t>пс</t>
    </r>
    <r>
      <rPr>
        <b/>
        <sz val="8"/>
        <rFont val="Calibri"/>
        <family val="2"/>
        <charset val="204"/>
        <scheme val="minor"/>
      </rPr>
      <t xml:space="preserve"> - нормы штаной обеспеченности психологами</t>
    </r>
    <r>
      <rPr>
        <sz val="8"/>
        <rFont val="Calibri"/>
        <family val="2"/>
        <charset val="204"/>
        <scheme val="minor"/>
      </rPr>
      <t>, ставок на 1 группу воспитанников</t>
    </r>
  </si>
  <si>
    <r>
      <rPr>
        <b/>
        <sz val="8"/>
        <color rgb="FFC00000"/>
        <rFont val="Calibri"/>
        <family val="2"/>
        <charset val="204"/>
        <scheme val="minor"/>
      </rPr>
      <t>q''</t>
    </r>
    <r>
      <rPr>
        <b/>
        <vertAlign val="subscript"/>
        <sz val="8"/>
        <color rgb="FFC00000"/>
        <rFont val="Calibri"/>
        <family val="2"/>
        <charset val="204"/>
        <scheme val="minor"/>
      </rPr>
      <t>пс</t>
    </r>
    <r>
      <rPr>
        <sz val="7"/>
        <rFont val="Calibri"/>
        <family val="2"/>
        <charset val="204"/>
        <scheme val="minor"/>
      </rPr>
      <t xml:space="preserve"> </t>
    </r>
    <r>
      <rPr>
        <b/>
        <sz val="7"/>
        <rFont val="Calibri"/>
        <family val="2"/>
        <charset val="204"/>
        <scheme val="minor"/>
      </rPr>
      <t>- нормы штаной обеспеченности психологами в группах комбинированной направленности</t>
    </r>
    <r>
      <rPr>
        <sz val="7"/>
        <rFont val="Calibri"/>
        <family val="2"/>
        <charset val="204"/>
        <scheme val="minor"/>
      </rPr>
      <t>, воспитанников с ОВЗ на 1 ставку педагога-психолога</t>
    </r>
  </si>
  <si>
    <r>
      <rPr>
        <b/>
        <sz val="10"/>
        <color rgb="FFC00000"/>
        <rFont val="Calibri"/>
        <family val="2"/>
        <charset val="204"/>
        <scheme val="minor"/>
      </rPr>
      <t>N'</t>
    </r>
    <r>
      <rPr>
        <b/>
        <vertAlign val="subscript"/>
        <sz val="10"/>
        <color rgb="FFC00000"/>
        <rFont val="Calibri"/>
        <family val="2"/>
        <charset val="204"/>
        <scheme val="minor"/>
      </rPr>
      <t>пс</t>
    </r>
    <r>
      <rPr>
        <b/>
        <sz val="8"/>
        <rFont val="Calibri"/>
        <family val="2"/>
        <charset val="204"/>
        <scheme val="minor"/>
      </rPr>
      <t xml:space="preserve"> - удельная натуральная норма затрат труда психологов</t>
    </r>
    <r>
      <rPr>
        <sz val="8"/>
        <rFont val="Calibri"/>
        <family val="2"/>
        <charset val="204"/>
        <scheme val="minor"/>
      </rPr>
      <t>, ставок на 1 воспитанника</t>
    </r>
  </si>
  <si>
    <r>
      <rPr>
        <b/>
        <sz val="10"/>
        <color rgb="FFC00000"/>
        <rFont val="Calibri"/>
        <family val="2"/>
        <charset val="204"/>
        <scheme val="minor"/>
      </rPr>
      <t>q'</t>
    </r>
    <r>
      <rPr>
        <b/>
        <vertAlign val="subscript"/>
        <sz val="10"/>
        <color rgb="FFC00000"/>
        <rFont val="Calibri"/>
        <family val="2"/>
        <charset val="204"/>
        <scheme val="minor"/>
      </rPr>
      <t>л</t>
    </r>
    <r>
      <rPr>
        <b/>
        <sz val="8"/>
        <rFont val="Calibri"/>
        <family val="2"/>
        <charset val="204"/>
        <scheme val="minor"/>
      </rPr>
      <t xml:space="preserve"> - нормы штаной обеспеченности логопедами</t>
    </r>
    <r>
      <rPr>
        <sz val="8"/>
        <rFont val="Calibri"/>
        <family val="2"/>
        <charset val="204"/>
        <scheme val="minor"/>
      </rPr>
      <t>, ставок на 1 группу воспитанников</t>
    </r>
  </si>
  <si>
    <r>
      <rPr>
        <b/>
        <sz val="8"/>
        <color rgb="FFC00000"/>
        <rFont val="Calibri"/>
        <family val="2"/>
        <charset val="204"/>
        <scheme val="minor"/>
      </rPr>
      <t>q''</t>
    </r>
    <r>
      <rPr>
        <b/>
        <vertAlign val="subscript"/>
        <sz val="8"/>
        <color rgb="FFC00000"/>
        <rFont val="Calibri"/>
        <family val="2"/>
        <charset val="204"/>
        <scheme val="minor"/>
      </rPr>
      <t>л</t>
    </r>
    <r>
      <rPr>
        <sz val="7"/>
        <rFont val="Calibri"/>
        <family val="2"/>
        <charset val="204"/>
        <scheme val="minor"/>
      </rPr>
      <t xml:space="preserve"> </t>
    </r>
    <r>
      <rPr>
        <b/>
        <sz val="7"/>
        <rFont val="Calibri"/>
        <family val="2"/>
        <charset val="204"/>
        <scheme val="minor"/>
      </rPr>
      <t>- нормы штаной обеспеченности логопедами в группах комбинированной направленности</t>
    </r>
    <r>
      <rPr>
        <sz val="7"/>
        <rFont val="Calibri"/>
        <family val="2"/>
        <charset val="204"/>
        <scheme val="minor"/>
      </rPr>
      <t>, воспитанников с ОВЗ на 1 ставку учителя-логопеда</t>
    </r>
  </si>
  <si>
    <r>
      <rPr>
        <b/>
        <sz val="10"/>
        <color rgb="FFC00000"/>
        <rFont val="Calibri"/>
        <family val="2"/>
        <charset val="204"/>
        <scheme val="minor"/>
      </rPr>
      <t>N'</t>
    </r>
    <r>
      <rPr>
        <b/>
        <vertAlign val="subscript"/>
        <sz val="10"/>
        <color rgb="FFC00000"/>
        <rFont val="Calibri"/>
        <family val="2"/>
        <charset val="204"/>
        <scheme val="minor"/>
      </rPr>
      <t>л</t>
    </r>
    <r>
      <rPr>
        <b/>
        <sz val="8"/>
        <rFont val="Calibri"/>
        <family val="2"/>
        <charset val="204"/>
        <scheme val="minor"/>
      </rPr>
      <t xml:space="preserve"> - удельная натуральная норма затрат труда логопедов</t>
    </r>
    <r>
      <rPr>
        <sz val="8"/>
        <rFont val="Calibri"/>
        <family val="2"/>
        <charset val="204"/>
        <scheme val="minor"/>
      </rPr>
      <t>, ставок на 1 воспитанника</t>
    </r>
  </si>
  <si>
    <t>1.Общеразвивающие группы</t>
  </si>
  <si>
    <t>2.Группы комбинированной направленности</t>
  </si>
  <si>
    <t>3.Группы компенсирующей направленности</t>
  </si>
  <si>
    <r>
      <rPr>
        <b/>
        <sz val="10"/>
        <color rgb="FFC00000"/>
        <rFont val="Calibri"/>
        <family val="2"/>
        <charset val="204"/>
        <scheme val="minor"/>
      </rPr>
      <t>q'</t>
    </r>
    <r>
      <rPr>
        <b/>
        <vertAlign val="subscript"/>
        <sz val="10"/>
        <color rgb="FFC00000"/>
        <rFont val="Calibri"/>
        <family val="2"/>
        <charset val="204"/>
        <scheme val="minor"/>
      </rPr>
      <t>дф</t>
    </r>
    <r>
      <rPr>
        <b/>
        <sz val="8"/>
        <rFont val="Calibri"/>
        <family val="2"/>
        <charset val="204"/>
        <scheme val="minor"/>
      </rPr>
      <t xml:space="preserve"> - нормы штаной обеспеченности дефектологами</t>
    </r>
    <r>
      <rPr>
        <sz val="8"/>
        <rFont val="Calibri"/>
        <family val="2"/>
        <charset val="204"/>
        <scheme val="minor"/>
      </rPr>
      <t>, ставок на 1 группу воспитанников</t>
    </r>
  </si>
  <si>
    <r>
      <rPr>
        <b/>
        <sz val="8"/>
        <color rgb="FFC00000"/>
        <rFont val="Calibri"/>
        <family val="2"/>
        <charset val="204"/>
        <scheme val="minor"/>
      </rPr>
      <t>q''</t>
    </r>
    <r>
      <rPr>
        <b/>
        <vertAlign val="subscript"/>
        <sz val="8"/>
        <color rgb="FFC00000"/>
        <rFont val="Calibri"/>
        <family val="2"/>
        <charset val="204"/>
        <scheme val="minor"/>
      </rPr>
      <t>дф</t>
    </r>
    <r>
      <rPr>
        <sz val="7"/>
        <rFont val="Calibri"/>
        <family val="2"/>
        <charset val="204"/>
        <scheme val="minor"/>
      </rPr>
      <t xml:space="preserve"> </t>
    </r>
    <r>
      <rPr>
        <b/>
        <sz val="7"/>
        <rFont val="Calibri"/>
        <family val="2"/>
        <charset val="204"/>
        <scheme val="minor"/>
      </rPr>
      <t>- нормы штаной обеспеченности дефектологами в группах комбинированной направленности</t>
    </r>
    <r>
      <rPr>
        <sz val="7"/>
        <rFont val="Calibri"/>
        <family val="2"/>
        <charset val="204"/>
        <scheme val="minor"/>
      </rPr>
      <t>, воспитанников с ОВЗ на 1 ставку учителя-дефектолога</t>
    </r>
  </si>
  <si>
    <r>
      <rPr>
        <b/>
        <sz val="10"/>
        <color rgb="FFC00000"/>
        <rFont val="Calibri"/>
        <family val="2"/>
        <charset val="204"/>
        <scheme val="minor"/>
      </rPr>
      <t>N'</t>
    </r>
    <r>
      <rPr>
        <b/>
        <vertAlign val="subscript"/>
        <sz val="10"/>
        <color rgb="FFC00000"/>
        <rFont val="Calibri"/>
        <family val="2"/>
        <charset val="204"/>
        <scheme val="minor"/>
      </rPr>
      <t>дф</t>
    </r>
    <r>
      <rPr>
        <b/>
        <sz val="8"/>
        <rFont val="Calibri"/>
        <family val="2"/>
        <charset val="204"/>
        <scheme val="minor"/>
      </rPr>
      <t xml:space="preserve"> - удельная натуральная норма затрат труда дефектологов</t>
    </r>
    <r>
      <rPr>
        <sz val="8"/>
        <rFont val="Calibri"/>
        <family val="2"/>
        <charset val="204"/>
        <scheme val="minor"/>
      </rPr>
      <t>, ставок на 1 воспитанника</t>
    </r>
  </si>
  <si>
    <r>
      <rPr>
        <b/>
        <sz val="10"/>
        <color rgb="FFC00000"/>
        <rFont val="Calibri"/>
        <family val="2"/>
        <charset val="204"/>
        <scheme val="minor"/>
      </rPr>
      <t>q'</t>
    </r>
    <r>
      <rPr>
        <b/>
        <vertAlign val="subscript"/>
        <sz val="10"/>
        <color rgb="FFC00000"/>
        <rFont val="Calibri"/>
        <family val="2"/>
        <charset val="204"/>
        <scheme val="minor"/>
      </rPr>
      <t>ас</t>
    </r>
    <r>
      <rPr>
        <b/>
        <sz val="8"/>
        <rFont val="Calibri"/>
        <family val="2"/>
        <charset val="204"/>
        <scheme val="minor"/>
      </rPr>
      <t xml:space="preserve"> - нормы штаной обеспеченности ассистентами (помощниками)</t>
    </r>
    <r>
      <rPr>
        <sz val="8"/>
        <rFont val="Calibri"/>
        <family val="2"/>
        <charset val="204"/>
        <scheme val="minor"/>
      </rPr>
      <t>, ставок на 1 группу воспитанников</t>
    </r>
  </si>
  <si>
    <r>
      <rPr>
        <b/>
        <sz val="8"/>
        <color rgb="FFC00000"/>
        <rFont val="Calibri"/>
        <family val="2"/>
        <charset val="204"/>
        <scheme val="minor"/>
      </rPr>
      <t>q''</t>
    </r>
    <r>
      <rPr>
        <b/>
        <vertAlign val="subscript"/>
        <sz val="8"/>
        <color rgb="FFC00000"/>
        <rFont val="Calibri"/>
        <family val="2"/>
        <charset val="204"/>
        <scheme val="minor"/>
      </rPr>
      <t>ас</t>
    </r>
    <r>
      <rPr>
        <sz val="7"/>
        <rFont val="Calibri"/>
        <family val="2"/>
        <charset val="204"/>
        <scheme val="minor"/>
      </rPr>
      <t xml:space="preserve"> </t>
    </r>
    <r>
      <rPr>
        <b/>
        <sz val="7"/>
        <rFont val="Calibri"/>
        <family val="2"/>
        <charset val="204"/>
        <scheme val="minor"/>
      </rPr>
      <t>- нормы штаной обеспеченности дефектологами в группах комбинированной направленности</t>
    </r>
    <r>
      <rPr>
        <sz val="7"/>
        <rFont val="Calibri"/>
        <family val="2"/>
        <charset val="204"/>
        <scheme val="minor"/>
      </rPr>
      <t>, воспитанников с ОВЗ на 1 ставку ассистента (помощника)</t>
    </r>
  </si>
  <si>
    <r>
      <rPr>
        <b/>
        <sz val="10"/>
        <color rgb="FFC00000"/>
        <rFont val="Calibri"/>
        <family val="2"/>
        <charset val="204"/>
        <scheme val="minor"/>
      </rPr>
      <t>N'</t>
    </r>
    <r>
      <rPr>
        <b/>
        <vertAlign val="subscript"/>
        <sz val="10"/>
        <color rgb="FFC00000"/>
        <rFont val="Calibri"/>
        <family val="2"/>
        <charset val="204"/>
        <scheme val="minor"/>
      </rPr>
      <t>ас</t>
    </r>
    <r>
      <rPr>
        <b/>
        <sz val="8"/>
        <rFont val="Calibri"/>
        <family val="2"/>
        <charset val="204"/>
        <scheme val="minor"/>
      </rPr>
      <t xml:space="preserve"> - удельная натуральная норма затрат труда ассистента (помощника)</t>
    </r>
    <r>
      <rPr>
        <sz val="8"/>
        <rFont val="Calibri"/>
        <family val="2"/>
        <charset val="204"/>
        <scheme val="minor"/>
      </rPr>
      <t>, ставок на 1 воспитанника</t>
    </r>
  </si>
  <si>
    <r>
      <rPr>
        <b/>
        <sz val="10"/>
        <color rgb="FFC00000"/>
        <rFont val="Calibri"/>
        <family val="2"/>
        <charset val="204"/>
        <scheme val="minor"/>
      </rPr>
      <t>q'</t>
    </r>
    <r>
      <rPr>
        <b/>
        <vertAlign val="subscript"/>
        <sz val="10"/>
        <color rgb="FFC00000"/>
        <rFont val="Calibri"/>
        <family val="2"/>
        <charset val="204"/>
        <scheme val="minor"/>
      </rPr>
      <t>т</t>
    </r>
    <r>
      <rPr>
        <b/>
        <sz val="8"/>
        <rFont val="Calibri"/>
        <family val="2"/>
        <charset val="204"/>
        <scheme val="minor"/>
      </rPr>
      <t xml:space="preserve"> - нормы штаной обеспеченности тьюторами</t>
    </r>
    <r>
      <rPr>
        <sz val="8"/>
        <rFont val="Calibri"/>
        <family val="2"/>
        <charset val="204"/>
        <scheme val="minor"/>
      </rPr>
      <t>, ставок на 1 группу воспитанников</t>
    </r>
  </si>
  <si>
    <r>
      <rPr>
        <b/>
        <sz val="8"/>
        <color rgb="FFC00000"/>
        <rFont val="Calibri"/>
        <family val="2"/>
        <charset val="204"/>
        <scheme val="minor"/>
      </rPr>
      <t>q''</t>
    </r>
    <r>
      <rPr>
        <b/>
        <vertAlign val="subscript"/>
        <sz val="8"/>
        <color rgb="FFC00000"/>
        <rFont val="Calibri"/>
        <family val="2"/>
        <charset val="204"/>
        <scheme val="minor"/>
      </rPr>
      <t>т</t>
    </r>
    <r>
      <rPr>
        <sz val="7"/>
        <rFont val="Calibri"/>
        <family val="2"/>
        <charset val="204"/>
        <scheme val="minor"/>
      </rPr>
      <t xml:space="preserve"> </t>
    </r>
    <r>
      <rPr>
        <b/>
        <sz val="7"/>
        <rFont val="Calibri"/>
        <family val="2"/>
        <charset val="204"/>
        <scheme val="minor"/>
      </rPr>
      <t>- нормы штаной обеспеченности дефектологами в группах комбинированной направленности</t>
    </r>
    <r>
      <rPr>
        <sz val="7"/>
        <rFont val="Calibri"/>
        <family val="2"/>
        <charset val="204"/>
        <scheme val="minor"/>
      </rPr>
      <t>, воспитанников с ОВЗ на 1 ставку тьютора</t>
    </r>
  </si>
  <si>
    <r>
      <rPr>
        <b/>
        <sz val="10"/>
        <color rgb="FFC00000"/>
        <rFont val="Calibri"/>
        <family val="2"/>
        <charset val="204"/>
        <scheme val="minor"/>
      </rPr>
      <t>N'</t>
    </r>
    <r>
      <rPr>
        <b/>
        <vertAlign val="subscript"/>
        <sz val="10"/>
        <color rgb="FFC00000"/>
        <rFont val="Calibri"/>
        <family val="2"/>
        <charset val="204"/>
        <scheme val="minor"/>
      </rPr>
      <t>т</t>
    </r>
    <r>
      <rPr>
        <b/>
        <sz val="8"/>
        <rFont val="Calibri"/>
        <family val="2"/>
        <charset val="204"/>
        <scheme val="minor"/>
      </rPr>
      <t xml:space="preserve"> - удельная натуральная норма затрат труда тьютора</t>
    </r>
    <r>
      <rPr>
        <sz val="8"/>
        <rFont val="Calibri"/>
        <family val="2"/>
        <charset val="204"/>
        <scheme val="minor"/>
      </rPr>
      <t>, ставок на 1 воспитанника</t>
    </r>
  </si>
  <si>
    <r>
      <rPr>
        <b/>
        <sz val="10"/>
        <color rgb="FFC00000"/>
        <rFont val="Calibri"/>
        <family val="2"/>
        <charset val="204"/>
        <scheme val="minor"/>
      </rPr>
      <t xml:space="preserve">Раздел 1а. </t>
    </r>
    <r>
      <rPr>
        <sz val="10"/>
        <color rgb="FFC00000"/>
        <rFont val="Calibri"/>
        <family val="2"/>
        <charset val="204"/>
        <scheme val="minor"/>
      </rPr>
      <t>Расчет заработной платы основного (педагогического) персонала</t>
    </r>
  </si>
  <si>
    <r>
      <rPr>
        <b/>
        <sz val="10"/>
        <color rgb="FFC00000"/>
        <rFont val="Calibri"/>
        <family val="2"/>
        <charset val="204"/>
        <scheme val="minor"/>
      </rPr>
      <t>РВ</t>
    </r>
    <r>
      <rPr>
        <b/>
        <sz val="8"/>
        <rFont val="Calibri"/>
        <family val="2"/>
        <charset val="204"/>
        <scheme val="minor"/>
      </rPr>
      <t xml:space="preserve"> -</t>
    </r>
    <r>
      <rPr>
        <sz val="8"/>
        <rFont val="Calibri"/>
        <family val="2"/>
        <charset val="204"/>
        <scheme val="minor"/>
      </rPr>
      <t xml:space="preserve"> </t>
    </r>
    <r>
      <rPr>
        <b/>
        <sz val="8"/>
        <rFont val="Calibri"/>
        <family val="2"/>
        <charset val="204"/>
        <scheme val="minor"/>
      </rPr>
      <t>расчетная величина, показатель,</t>
    </r>
    <r>
      <rPr>
        <sz val="8"/>
        <rFont val="Calibri"/>
        <family val="2"/>
        <charset val="204"/>
        <scheme val="minor"/>
      </rPr>
      <t xml:space="preserve"> установленный областным законом об областном бюджете Ленинградской области на очередной финансовый год и на плановый период, который применяется для расчета должностных окладов (окладов, ставок заработной платы) работников за календарный месяц или за выполнение установленной нормы труда (нормы часов педагогической работы за ставку заработной платы), рублей в месяц </t>
    </r>
  </si>
  <si>
    <r>
      <rPr>
        <b/>
        <sz val="8"/>
        <color theme="5"/>
        <rFont val="Calibri"/>
        <family val="2"/>
        <charset val="204"/>
        <scheme val="minor"/>
      </rPr>
      <t xml:space="preserve">Мk </t>
    </r>
    <r>
      <rPr>
        <b/>
        <sz val="8"/>
        <rFont val="Calibri"/>
        <family val="2"/>
        <charset val="204"/>
        <scheme val="minor"/>
      </rPr>
      <t>-межуровневый коэффициент</t>
    </r>
    <r>
      <rPr>
        <sz val="8"/>
        <rFont val="Calibri"/>
        <family val="2"/>
        <charset val="204"/>
        <scheme val="minor"/>
      </rPr>
      <t xml:space="preserve"> - показатель, устанавливаемый Правительством Ленинградской области по квалификационным уровням профессиональных квалификационных групп, профессиональным квалификационным группам (в случаях, когда профессиональная квалификационная группа не содержит деления на квалификационные уровни), а также по должностям, не включенным в профессиональные квалификационные группы, отражающий уровень квалификации работников</t>
    </r>
  </si>
  <si>
    <r>
      <rPr>
        <b/>
        <sz val="8"/>
        <color theme="5"/>
        <rFont val="Calibri"/>
        <family val="2"/>
        <charset val="204"/>
        <scheme val="minor"/>
      </rPr>
      <t>ОКЛД учит</t>
    </r>
    <r>
      <rPr>
        <b/>
        <sz val="8"/>
        <rFont val="Calibri"/>
        <family val="2"/>
        <charset val="204"/>
        <scheme val="minor"/>
      </rPr>
      <t xml:space="preserve">-оклад  должности воспитатель </t>
    </r>
    <r>
      <rPr>
        <sz val="8"/>
        <rFont val="Calibri"/>
        <family val="2"/>
        <charset val="204"/>
        <scheme val="minor"/>
      </rPr>
      <t>с высшим профессиональным образованием на 1 января, руб.</t>
    </r>
  </si>
  <si>
    <r>
      <rPr>
        <b/>
        <sz val="8"/>
        <color theme="5"/>
        <rFont val="Calibri"/>
        <family val="2"/>
        <charset val="204"/>
        <scheme val="minor"/>
      </rPr>
      <t>K привед.</t>
    </r>
    <r>
      <rPr>
        <b/>
        <sz val="8"/>
        <rFont val="Calibri"/>
        <family val="2"/>
        <charset val="204"/>
        <scheme val="minor"/>
      </rPr>
      <t xml:space="preserve"> -  коэффициент приведения</t>
    </r>
    <r>
      <rPr>
        <sz val="8"/>
        <rFont val="Calibri"/>
        <family val="2"/>
        <charset val="204"/>
        <scheme val="minor"/>
      </rPr>
      <t xml:space="preserve"> - рассчитывается как соотношение целевого уровня заработной платы педагогов общего образования (без начислений) к окладу на 1 января соответсвующего года по должности учитель с высшим профессиональным образованием</t>
    </r>
  </si>
  <si>
    <r>
      <rPr>
        <b/>
        <sz val="10"/>
        <color rgb="FFC00000"/>
        <rFont val="Calibri"/>
        <family val="2"/>
        <charset val="204"/>
        <scheme val="minor"/>
      </rPr>
      <t>W</t>
    </r>
    <r>
      <rPr>
        <b/>
        <vertAlign val="subscript"/>
        <sz val="10"/>
        <color rgb="FFC00000"/>
        <rFont val="Calibri"/>
        <family val="2"/>
        <charset val="204"/>
        <scheme val="minor"/>
      </rPr>
      <t>ДО</t>
    </r>
    <r>
      <rPr>
        <b/>
        <sz val="8"/>
        <rFont val="Calibri"/>
        <family val="2"/>
        <charset val="204"/>
        <scheme val="minor"/>
      </rPr>
      <t xml:space="preserve"> - целевой уровень заработной платы педагогов дошкольного образования (без начислений)</t>
    </r>
    <r>
      <rPr>
        <sz val="8"/>
        <rFont val="Calibri"/>
        <family val="2"/>
        <charset val="204"/>
        <scheme val="minor"/>
      </rPr>
      <t>, рублей в месяц на 1 педработника</t>
    </r>
  </si>
  <si>
    <r>
      <rPr>
        <sz val="7"/>
        <color rgb="FFC00000"/>
        <rFont val="Calibri"/>
        <family val="2"/>
        <charset val="204"/>
        <scheme val="minor"/>
      </rPr>
      <t>ЗП</t>
    </r>
    <r>
      <rPr>
        <vertAlign val="subscript"/>
        <sz val="7"/>
        <color rgb="FFC00000"/>
        <rFont val="Calibri"/>
        <family val="2"/>
        <charset val="204"/>
        <scheme val="minor"/>
      </rPr>
      <t>ОО</t>
    </r>
    <r>
      <rPr>
        <sz val="7"/>
        <rFont val="Calibri"/>
        <family val="2"/>
        <charset val="204"/>
        <scheme val="minor"/>
      </rPr>
      <t xml:space="preserve"> - средняя зароботная плата в сфере общего образования (без начислений), рублей в месяц на 1 работника</t>
    </r>
  </si>
  <si>
    <r>
      <rPr>
        <sz val="7"/>
        <color rgb="FFC00000"/>
        <rFont val="Calibri"/>
        <family val="2"/>
        <charset val="204"/>
        <scheme val="minor"/>
      </rPr>
      <t>ЦП</t>
    </r>
    <r>
      <rPr>
        <vertAlign val="subscript"/>
        <sz val="7"/>
        <color rgb="FFC00000"/>
        <rFont val="Calibri"/>
        <family val="2"/>
        <charset val="204"/>
        <scheme val="minor"/>
      </rPr>
      <t>ДО</t>
    </r>
    <r>
      <rPr>
        <sz val="7"/>
        <rFont val="Calibri"/>
        <family val="2"/>
        <charset val="204"/>
        <scheme val="minor"/>
      </rPr>
      <t xml:space="preserve"> - целевой показатель отношения зарплаты работников дошкольного образования и общего образования, %</t>
    </r>
  </si>
  <si>
    <r>
      <rPr>
        <b/>
        <sz val="10"/>
        <color rgb="FFC00000"/>
        <rFont val="Calibri"/>
        <family val="2"/>
        <charset val="204"/>
        <scheme val="minor"/>
      </rPr>
      <t>k</t>
    </r>
    <r>
      <rPr>
        <b/>
        <vertAlign val="subscript"/>
        <sz val="10"/>
        <color rgb="FFC00000"/>
        <rFont val="Calibri"/>
        <family val="2"/>
        <charset val="204"/>
        <scheme val="minor"/>
      </rPr>
      <t>СОВ</t>
    </r>
    <r>
      <rPr>
        <b/>
        <sz val="8"/>
        <rFont val="Calibri"/>
        <family val="2"/>
        <charset val="204"/>
        <scheme val="minor"/>
      </rPr>
      <t xml:space="preserve"> - коэффициент приведения расчетного и списочного числа ставок педагогических работников</t>
    </r>
  </si>
  <si>
    <r>
      <rPr>
        <b/>
        <sz val="10"/>
        <color rgb="FFC00000"/>
        <rFont val="Calibri"/>
        <family val="2"/>
        <charset val="204"/>
        <scheme val="minor"/>
      </rPr>
      <t>k</t>
    </r>
    <r>
      <rPr>
        <b/>
        <vertAlign val="subscript"/>
        <sz val="10"/>
        <color rgb="FFC00000"/>
        <rFont val="Calibri"/>
        <family val="2"/>
        <charset val="204"/>
        <scheme val="minor"/>
      </rPr>
      <t>ОВЗ</t>
    </r>
    <r>
      <rPr>
        <b/>
        <sz val="8"/>
        <rFont val="Calibri"/>
        <family val="2"/>
        <charset val="204"/>
        <scheme val="minor"/>
      </rPr>
      <t xml:space="preserve"> - коэффициент, учитывающий надбавки за работу в группах компенсирующей направленности</t>
    </r>
  </si>
  <si>
    <r>
      <rPr>
        <b/>
        <sz val="10"/>
        <color rgb="FFC00000"/>
        <rFont val="Calibri"/>
        <family val="2"/>
        <charset val="204"/>
        <scheme val="minor"/>
      </rPr>
      <t>ЗП</t>
    </r>
    <r>
      <rPr>
        <b/>
        <vertAlign val="subscript"/>
        <sz val="10"/>
        <color rgb="FFC00000"/>
        <rFont val="Calibri"/>
        <family val="2"/>
        <charset val="204"/>
        <scheme val="minor"/>
      </rPr>
      <t>ПЕД</t>
    </r>
    <r>
      <rPr>
        <b/>
        <sz val="8"/>
        <rFont val="Calibri"/>
        <family val="2"/>
        <charset val="204"/>
        <scheme val="minor"/>
      </rPr>
      <t xml:space="preserve"> - ставка заработной платы (вкл. начисления) педагогических работников</t>
    </r>
    <r>
      <rPr>
        <sz val="8"/>
        <rFont val="Calibri"/>
        <family val="2"/>
        <charset val="204"/>
        <scheme val="minor"/>
      </rPr>
      <t>, рублей в год на 1 ставку</t>
    </r>
  </si>
  <si>
    <t>Коэффициент соотношения заработной платы между должностями младшего воспитателя (помощника воспитателя) и воспитателя</t>
  </si>
  <si>
    <r>
      <rPr>
        <b/>
        <sz val="10"/>
        <color rgb="FFC00000"/>
        <rFont val="Calibri"/>
        <family val="2"/>
        <charset val="204"/>
        <scheme val="minor"/>
      </rPr>
      <t>ЗП</t>
    </r>
    <r>
      <rPr>
        <b/>
        <vertAlign val="subscript"/>
        <sz val="10"/>
        <color rgb="FFC00000"/>
        <rFont val="Calibri"/>
        <family val="2"/>
        <charset val="204"/>
        <scheme val="minor"/>
      </rPr>
      <t>МВ</t>
    </r>
    <r>
      <rPr>
        <b/>
        <sz val="8"/>
        <rFont val="Calibri"/>
        <family val="2"/>
        <charset val="204"/>
        <scheme val="minor"/>
      </rPr>
      <t xml:space="preserve"> - ставка заработной платы (вкл. начисления) младших воспитателей (помощников воспитателей)</t>
    </r>
    <r>
      <rPr>
        <sz val="8"/>
        <rFont val="Calibri"/>
        <family val="2"/>
        <charset val="204"/>
        <scheme val="minor"/>
      </rPr>
      <t>, рублей в год на 1 ставку</t>
    </r>
  </si>
  <si>
    <r>
      <rPr>
        <b/>
        <sz val="10"/>
        <color rgb="FFC00000"/>
        <rFont val="Calibri"/>
        <family val="2"/>
        <charset val="204"/>
        <scheme val="minor"/>
      </rPr>
      <t>ОТ</t>
    </r>
    <r>
      <rPr>
        <b/>
        <vertAlign val="subscript"/>
        <sz val="10"/>
        <color rgb="FFC00000"/>
        <rFont val="Calibri"/>
        <family val="2"/>
        <charset val="204"/>
        <scheme val="minor"/>
      </rPr>
      <t>ПЕД</t>
    </r>
    <r>
      <rPr>
        <b/>
        <sz val="10"/>
        <rFont val="Calibri"/>
        <family val="2"/>
        <charset val="204"/>
        <scheme val="minor"/>
      </rPr>
      <t xml:space="preserve"> </t>
    </r>
    <r>
      <rPr>
        <b/>
        <sz val="8"/>
        <rFont val="Calibri"/>
        <family val="2"/>
        <charset val="204"/>
        <scheme val="minor"/>
      </rPr>
      <t>- удельные затраты на оплату труда основного (педагогического) персонала</t>
    </r>
    <r>
      <rPr>
        <sz val="8"/>
        <rFont val="Calibri"/>
        <family val="2"/>
        <charset val="204"/>
        <scheme val="minor"/>
      </rPr>
      <t>, рублей на 1 воспитанника</t>
    </r>
  </si>
  <si>
    <r>
      <rPr>
        <b/>
        <sz val="10"/>
        <color rgb="FFC00000"/>
        <rFont val="Calibri"/>
        <family val="2"/>
        <charset val="204"/>
        <scheme val="minor"/>
      </rPr>
      <t>Раздел 2.</t>
    </r>
    <r>
      <rPr>
        <sz val="10"/>
        <color rgb="FFC00000"/>
        <rFont val="Calibri"/>
        <family val="2"/>
        <charset val="204"/>
        <scheme val="minor"/>
      </rPr>
      <t xml:space="preserve">  Удельные затраты на оплату труда вспомогательного (административного) персонала, связанного с обеспечением образовательного процесса</t>
    </r>
  </si>
  <si>
    <r>
      <rPr>
        <b/>
        <sz val="10"/>
        <color rgb="FFC00000"/>
        <rFont val="Calibri"/>
        <family val="2"/>
        <charset val="204"/>
        <scheme val="minor"/>
      </rPr>
      <t>k</t>
    </r>
    <r>
      <rPr>
        <b/>
        <vertAlign val="subscript"/>
        <sz val="10"/>
        <color rgb="FFC00000"/>
        <rFont val="Calibri"/>
        <family val="2"/>
        <charset val="204"/>
        <scheme val="minor"/>
      </rPr>
      <t>АХЧ</t>
    </r>
    <r>
      <rPr>
        <b/>
        <sz val="8"/>
        <rFont val="Calibri"/>
        <family val="2"/>
        <charset val="204"/>
        <scheme val="minor"/>
      </rPr>
      <t xml:space="preserve"> - коэффициент, учитывающий соотношение затрат на оплату труда вспомогательного (административного) и основного (педагогического) персонала</t>
    </r>
  </si>
  <si>
    <r>
      <rPr>
        <b/>
        <sz val="10"/>
        <color rgb="FFC00000"/>
        <rFont val="Calibri"/>
        <family val="2"/>
        <charset val="204"/>
        <scheme val="minor"/>
      </rPr>
      <t>ОТ</t>
    </r>
    <r>
      <rPr>
        <b/>
        <vertAlign val="subscript"/>
        <sz val="10"/>
        <color rgb="FFC00000"/>
        <rFont val="Calibri"/>
        <family val="2"/>
        <charset val="204"/>
        <scheme val="minor"/>
      </rPr>
      <t>АХЧ</t>
    </r>
    <r>
      <rPr>
        <b/>
        <sz val="10"/>
        <rFont val="Calibri"/>
        <family val="2"/>
        <charset val="204"/>
        <scheme val="minor"/>
      </rPr>
      <t xml:space="preserve"> </t>
    </r>
    <r>
      <rPr>
        <b/>
        <sz val="8"/>
        <rFont val="Calibri"/>
        <family val="2"/>
        <charset val="204"/>
        <scheme val="minor"/>
      </rPr>
      <t>- удельные затраты на оплату труда вспомогательного (административного) персонала, связанного с обеспечением образовательного процесса</t>
    </r>
    <r>
      <rPr>
        <sz val="8"/>
        <rFont val="Calibri"/>
        <family val="2"/>
        <charset val="204"/>
        <scheme val="minor"/>
      </rPr>
      <t>, рублей на 1 воспитанника</t>
    </r>
  </si>
  <si>
    <r>
      <rPr>
        <b/>
        <sz val="10"/>
        <color rgb="FFC00000"/>
        <rFont val="Calibri"/>
        <family val="2"/>
        <charset val="204"/>
        <scheme val="minor"/>
      </rPr>
      <t>Раздел 3.</t>
    </r>
    <r>
      <rPr>
        <sz val="10"/>
        <color rgb="FFC00000"/>
        <rFont val="Calibri"/>
        <family val="2"/>
        <charset val="204"/>
        <scheme val="minor"/>
      </rPr>
      <t xml:space="preserve"> Расходы на приобретение средств обучения (учебные расходы)</t>
    </r>
  </si>
  <si>
    <r>
      <rPr>
        <b/>
        <sz val="10"/>
        <color rgb="FFC00000"/>
        <rFont val="Calibri"/>
        <family val="2"/>
        <charset val="204"/>
        <scheme val="minor"/>
      </rPr>
      <t>k</t>
    </r>
    <r>
      <rPr>
        <b/>
        <vertAlign val="subscript"/>
        <sz val="10"/>
        <color rgb="FFC00000"/>
        <rFont val="Calibri"/>
        <family val="2"/>
        <charset val="204"/>
        <scheme val="minor"/>
      </rPr>
      <t>СО</t>
    </r>
    <r>
      <rPr>
        <b/>
        <sz val="8"/>
        <rFont val="Calibri"/>
        <family val="2"/>
        <charset val="204"/>
        <scheme val="minor"/>
      </rPr>
      <t xml:space="preserve"> - коэффициент, расчета базового значения удельных затрат на средства обучения и прочие административно-хозяйственные расходы</t>
    </r>
  </si>
  <si>
    <r>
      <rPr>
        <b/>
        <sz val="10"/>
        <color rgb="FFC00000"/>
        <rFont val="Calibri"/>
        <family val="2"/>
        <charset val="204"/>
        <scheme val="minor"/>
      </rPr>
      <t>СО</t>
    </r>
    <r>
      <rPr>
        <b/>
        <vertAlign val="subscript"/>
        <sz val="10"/>
        <color rgb="FFC00000"/>
        <rFont val="Calibri"/>
        <family val="2"/>
        <charset val="204"/>
        <scheme val="minor"/>
      </rPr>
      <t>баз</t>
    </r>
    <r>
      <rPr>
        <b/>
        <sz val="10"/>
        <rFont val="Calibri"/>
        <family val="2"/>
        <charset val="204"/>
        <scheme val="minor"/>
      </rPr>
      <t xml:space="preserve"> </t>
    </r>
    <r>
      <rPr>
        <b/>
        <sz val="8"/>
        <rFont val="Calibri"/>
        <family val="2"/>
        <charset val="204"/>
        <scheme val="minor"/>
      </rPr>
      <t xml:space="preserve">- базовое расчетное значение удельных затрат на обеспечение средствами обучения и прочие административно-хозяйственные расходы </t>
    </r>
    <r>
      <rPr>
        <sz val="8"/>
        <rFont val="Calibri"/>
        <family val="2"/>
        <charset val="204"/>
        <scheme val="minor"/>
      </rPr>
      <t>, рублей на 1 воспитанника</t>
    </r>
  </si>
  <si>
    <r>
      <rPr>
        <b/>
        <sz val="10"/>
        <color rgb="FFC00000"/>
        <rFont val="Calibri"/>
        <family val="2"/>
        <charset val="204"/>
        <scheme val="minor"/>
      </rPr>
      <t>k</t>
    </r>
    <r>
      <rPr>
        <b/>
        <vertAlign val="subscript"/>
        <sz val="10"/>
        <color rgb="FFC00000"/>
        <rFont val="Calibri"/>
        <family val="2"/>
        <charset val="204"/>
        <scheme val="minor"/>
      </rPr>
      <t>СОпов</t>
    </r>
    <r>
      <rPr>
        <b/>
        <sz val="8"/>
        <rFont val="Calibri"/>
        <family val="2"/>
        <charset val="204"/>
        <scheme val="minor"/>
      </rPr>
      <t xml:space="preserve"> - коэффициент, учитывающий удорожание удельных затрат на средства обучения и прочие административно-хозяйственные расходы</t>
    </r>
  </si>
  <si>
    <t>1.
Общеразвивающие группы</t>
  </si>
  <si>
    <r>
      <rPr>
        <b/>
        <sz val="10"/>
        <color rgb="FFC00000"/>
        <rFont val="Calibri"/>
        <family val="2"/>
        <charset val="204"/>
        <scheme val="minor"/>
      </rPr>
      <t>СО</t>
    </r>
    <r>
      <rPr>
        <b/>
        <sz val="8"/>
        <rFont val="Calibri"/>
        <family val="2"/>
        <charset val="204"/>
        <scheme val="minor"/>
      </rPr>
      <t xml:space="preserve"> - Удельные затраты на средства обучения и прочие административно-хозяйственные расходы</t>
    </r>
    <r>
      <rPr>
        <sz val="8"/>
        <rFont val="Calibri"/>
        <family val="2"/>
        <charset val="204"/>
        <scheme val="minor"/>
      </rPr>
      <t>, рублей на 1 воспитанника</t>
    </r>
  </si>
  <si>
    <t>2.
Группы комбинированной направленности</t>
  </si>
  <si>
    <t>3.
Группы компенсирующей направленности</t>
  </si>
  <si>
    <r>
      <rPr>
        <b/>
        <sz val="10"/>
        <color rgb="FFC00000"/>
        <rFont val="Calibri"/>
        <family val="2"/>
        <charset val="204"/>
        <scheme val="minor"/>
      </rPr>
      <t>Итого.</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r>
  </si>
  <si>
    <t>в организациях на 26-50 восп., расположенных на селе, или в организациях менее 51 восп., расположенных в ПГТ</t>
  </si>
  <si>
    <t>в организациях на 11-25 восп., расположенных на селе</t>
  </si>
  <si>
    <t>в организациях на 10 восп., расположенных на селе</t>
  </si>
  <si>
    <r>
      <rPr>
        <b/>
        <sz val="10"/>
        <color rgb="FFC00000"/>
        <rFont val="Calibri"/>
        <family val="2"/>
        <charset val="204"/>
        <scheme val="minor"/>
      </rPr>
      <t>Контингент.</t>
    </r>
    <r>
      <rPr>
        <sz val="10"/>
        <color rgb="FFC00000"/>
        <rFont val="Calibri"/>
        <family val="2"/>
        <charset val="204"/>
        <scheme val="minor"/>
      </rPr>
      <t xml:space="preserve"> Общая численность воспитанников муниципальных образовательных организаций, реализующих программы дошкольного образования</t>
    </r>
  </si>
  <si>
    <r>
      <rPr>
        <b/>
        <sz val="10"/>
        <color rgb="FFC00000"/>
        <rFont val="Calibri"/>
        <family val="2"/>
        <charset val="204"/>
        <scheme val="minor"/>
      </rPr>
      <t>Разница.</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r>
  </si>
  <si>
    <r>
      <rPr>
        <b/>
        <sz val="10"/>
        <color rgb="FFC00000"/>
        <rFont val="Calibri"/>
        <family val="2"/>
        <charset val="204"/>
        <scheme val="minor"/>
      </rPr>
      <t>Разница, %.</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r>
  </si>
  <si>
    <t xml:space="preserve">Контингент </t>
  </si>
  <si>
    <t>Динамика контингента</t>
  </si>
  <si>
    <t>прирост в 2024 по сравнению с 2023</t>
  </si>
  <si>
    <r>
      <rPr>
        <b/>
        <sz val="8"/>
        <color rgb="FFC00000"/>
        <rFont val="Calibri"/>
        <family val="2"/>
        <charset val="204"/>
        <scheme val="minor"/>
      </rPr>
      <t>q''</t>
    </r>
    <r>
      <rPr>
        <b/>
        <vertAlign val="subscript"/>
        <sz val="8"/>
        <color rgb="FFC00000"/>
        <rFont val="Calibri"/>
        <family val="2"/>
        <charset val="204"/>
        <scheme val="minor"/>
      </rPr>
      <t>пс</t>
    </r>
    <r>
      <rPr>
        <sz val="7"/>
        <rFont val="Calibri"/>
        <family val="2"/>
        <charset val="204"/>
        <scheme val="minor"/>
      </rPr>
      <t xml:space="preserve"> </t>
    </r>
    <r>
      <rPr>
        <b/>
        <sz val="7"/>
        <rFont val="Calibri"/>
        <family val="2"/>
        <charset val="204"/>
        <scheme val="minor"/>
      </rPr>
      <t xml:space="preserve">- нормы штаной обеспеченности психологами в группах общеразвивающих и группах комбинированной направленности без учета </t>
    </r>
    <r>
      <rPr>
        <sz val="7"/>
        <rFont val="Calibri"/>
        <family val="2"/>
        <charset val="204"/>
        <scheme val="minor"/>
      </rPr>
      <t xml:space="preserve"> воспитанников с ОВЗ на 1 ставку педагога-психолога</t>
    </r>
  </si>
  <si>
    <t>ООО"Кораблик"</t>
  </si>
  <si>
    <t>Итого потребность на 2025 год</t>
  </si>
  <si>
    <t xml:space="preserve">В Уточнения 1 бюджет на 2025 год </t>
  </si>
  <si>
    <t>ООО Корпорация Детства (рег. Всеволожск, факт Тельмана)</t>
  </si>
  <si>
    <t>ООО "ТОСНО ПРОЕКТ" (г.Тосно)</t>
  </si>
  <si>
    <t>АНОО "НОВАЯ ИСТОРИЯ" (п.Тельмана)</t>
  </si>
  <si>
    <t>прирост в 2025 по сравнению с 2024</t>
  </si>
  <si>
    <t>ЧОУ Гимназия "Грэйс"  (дошкольное отделение)</t>
  </si>
  <si>
    <t>ООО "Фьюче"</t>
  </si>
  <si>
    <t>группы комбинированной направленности для детей с аутизмом</t>
  </si>
  <si>
    <t>ИП Иванов (Федоровское)</t>
  </si>
  <si>
    <r>
      <rPr>
        <b/>
        <sz val="10"/>
        <color rgb="FFC00000"/>
        <rFont val="Calibri"/>
        <family val="2"/>
        <charset val="204"/>
        <scheme val="minor"/>
      </rPr>
      <t>КО и ПО ЛО.</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 на 2025 год </t>
    </r>
  </si>
  <si>
    <t>В бюджет на 2026-2028 годы</t>
  </si>
  <si>
    <t>Приложение 16 к пояснительной записке 2025 года</t>
  </si>
  <si>
    <t>Расчет объема субвенции бюджетам муниципальных образований на осуществление отдельных государственных полномочий Ленинградской области на обеспечение государственных гарантий реализации прав на получение общедоступного и бесплатного дошкольного образования в частных  организациях и у индивидуальных предпринимателей,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на 2025 год и на плановый период 2026 и 2027 годов</t>
  </si>
  <si>
    <t>Приложение 18 к пояснительной записке 2026 года</t>
  </si>
  <si>
    <t>Расчет объема субвенции бюджетам муниципальных образований Ленинградской области на осуществление отдельных государственных полномочий по финансовому обеспечению получения дошкольного образования в частных дошкольных образовательных организациях, в частных общеобразовательных организациях и у индивидуальных предпринимателей, на 2026 год и на плановый период 2027 и 2028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</si>
</sst>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 _₽_-;\-* #,##0.00\ _₽_-;_-* &quot;-&quot;??\ _₽_-;_-@_-"/>
    <numFmt numFmtId="164" formatCode="_(* #,##0.00_);_(* \(#,##0.00\);_(* \-??_);_(@_)"/>
    <numFmt numFmtId="165" formatCode="_(* #,##0_);_(* \(#,##0\);_(* \-??_);_(@_)"/>
    <numFmt numFmtId="166" formatCode="#,##0.00;[Red]\-#,##0.00;&quot;-&quot;"/>
    <numFmt numFmtId="167" formatCode="[Blue]\+#,##0.00;[Red]\-#,##0.00;&quot;-&quot;"/>
    <numFmt numFmtId="168" formatCode="0.0%"/>
    <numFmt numFmtId="169" formatCode="00"/>
    <numFmt numFmtId="170" formatCode="_-* #,##0\ _₽_-;\-* #,##0\ _₽_-;_-* &quot;-&quot;??\ _₽_-;_-@_-"/>
    <numFmt numFmtId="171" formatCode="_(* #,##0.000_);_(* \(#,##0.000\);_(* \-??_);_(@_)"/>
    <numFmt numFmtId="172" formatCode="_-* #,##0.0\ _₽_-;\-* #,##0.0\ _₽_-;_-* &quot;-&quot;??\ _₽_-;_-@_-"/>
    <numFmt numFmtId="173" formatCode="#,##0.0,,&quot; млн.руб&quot;;[Red]\-#,##0.0,,&quot; млн.руб&quot;;&quot;-&quot;"/>
    <numFmt numFmtId="174" formatCode="[Blue]\+#,##0.0,,&quot; млн.руб&quot;;[Red]\-#,##0.0,,&quot; млн.руб&quot;;&quot;-&quot;"/>
    <numFmt numFmtId="175" formatCode="#,##0.0000;[Red]\-#,##0.0000;&quot;-&quot;"/>
    <numFmt numFmtId="176" formatCode="#,##0.000;[Red]\-#,##0.000;&quot;-&quot;"/>
    <numFmt numFmtId="177" formatCode="#,##0;[Red]\-#,##0;&quot;-&quot;"/>
    <numFmt numFmtId="178" formatCode="#,##0.00000;[Red]\-#,##0.00000;&quot;-&quot;"/>
    <numFmt numFmtId="179" formatCode="#,##0.00_ ;[Red]\-#,##0.00\ "/>
    <numFmt numFmtId="180" formatCode="0.000%"/>
    <numFmt numFmtId="181" formatCode="_(* #,##0.00_);_(* \(#,##0.00\);_(* &quot;-&quot;??_);_(@_)"/>
    <numFmt numFmtId="182" formatCode="_-* #,##0.00_р_._-;\-* #,##0.00_р_._-;_-* &quot;-&quot;??_р_._-;_-@_-"/>
    <numFmt numFmtId="183" formatCode="#,##0.0000000;[Red]\-#,##0.0000000;&quot;-&quot;"/>
  </numFmts>
  <fonts count="7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0"/>
      <name val="Arial"/>
      <family val="2"/>
      <charset val="204"/>
    </font>
    <font>
      <sz val="11"/>
      <color theme="1"/>
      <name val="Calibri"/>
      <family val="2"/>
      <scheme val="minor"/>
    </font>
    <font>
      <sz val="7"/>
      <color theme="1"/>
      <name val="Calibri"/>
      <family val="2"/>
      <charset val="204"/>
      <scheme val="minor"/>
    </font>
    <font>
      <sz val="8"/>
      <color theme="1"/>
      <name val="Calibri"/>
      <family val="2"/>
      <charset val="204"/>
      <scheme val="minor"/>
    </font>
    <font>
      <b/>
      <sz val="10"/>
      <color rgb="FFC00000"/>
      <name val="Calibri"/>
      <family val="2"/>
      <charset val="204"/>
      <scheme val="minor"/>
    </font>
    <font>
      <sz val="6"/>
      <name val="Calibri"/>
      <family val="2"/>
      <charset val="204"/>
      <scheme val="minor"/>
    </font>
    <font>
      <b/>
      <sz val="6"/>
      <name val="Calibri"/>
      <family val="2"/>
      <charset val="204"/>
      <scheme val="minor"/>
    </font>
    <font>
      <b/>
      <sz val="4"/>
      <name val="Calibri"/>
      <family val="2"/>
      <charset val="204"/>
      <scheme val="minor"/>
    </font>
    <font>
      <sz val="9"/>
      <color indexed="81"/>
      <name val="Tahoma"/>
      <family val="2"/>
      <charset val="204"/>
    </font>
    <font>
      <b/>
      <sz val="9"/>
      <color indexed="81"/>
      <name val="Tahoma"/>
      <family val="2"/>
      <charset val="204"/>
    </font>
    <font>
      <b/>
      <sz val="10"/>
      <name val="Times New Roman"/>
      <family val="1"/>
      <charset val="204"/>
    </font>
    <font>
      <sz val="10"/>
      <color theme="1"/>
      <name val="Calibri"/>
      <family val="2"/>
      <scheme val="minor"/>
    </font>
    <font>
      <sz val="10"/>
      <name val="Times New Roman"/>
      <family val="1"/>
      <charset val="204"/>
    </font>
    <font>
      <sz val="10"/>
      <color rgb="FFFF0000"/>
      <name val="Times New Roman"/>
      <family val="1"/>
      <charset val="204"/>
    </font>
    <font>
      <b/>
      <sz val="10"/>
      <color rgb="FFFF0000"/>
      <name val="Times New Roman"/>
      <family val="1"/>
      <charset val="204"/>
    </font>
    <font>
      <sz val="10"/>
      <color theme="1"/>
      <name val="Times New Roman"/>
      <family val="1"/>
      <charset val="204"/>
    </font>
    <font>
      <sz val="10"/>
      <color rgb="FF00B050"/>
      <name val="Times New Roman"/>
      <family val="1"/>
      <charset val="204"/>
    </font>
    <font>
      <sz val="10"/>
      <name val="Calibri"/>
      <family val="2"/>
      <scheme val="minor"/>
    </font>
    <font>
      <sz val="10"/>
      <name val="Arial"/>
      <family val="2"/>
      <charset val="204"/>
    </font>
    <font>
      <strike/>
      <sz val="10"/>
      <name val="Times New Roman"/>
      <family val="1"/>
      <charset val="204"/>
    </font>
    <font>
      <strike/>
      <sz val="10"/>
      <color theme="1"/>
      <name val="Times New Roman"/>
      <family val="1"/>
      <charset val="204"/>
    </font>
    <font>
      <sz val="10"/>
      <name val="Arial"/>
      <family val="2"/>
      <charset val="204"/>
    </font>
    <font>
      <sz val="8"/>
      <name val="Times New Roman"/>
      <family val="1"/>
      <charset val="204"/>
    </font>
    <font>
      <b/>
      <sz val="8"/>
      <name val="Times New Roman"/>
      <family val="1"/>
      <charset val="204"/>
    </font>
    <font>
      <sz val="4"/>
      <color theme="1"/>
      <name val="Calibri"/>
      <family val="2"/>
      <charset val="204"/>
      <scheme val="minor"/>
    </font>
    <font>
      <b/>
      <sz val="12"/>
      <color rgb="FFC00000"/>
      <name val="Calibri"/>
      <family val="2"/>
      <charset val="204"/>
      <scheme val="minor"/>
    </font>
    <font>
      <sz val="12"/>
      <color rgb="FFC00000"/>
      <name val="Calibri"/>
      <family val="2"/>
      <charset val="204"/>
      <scheme val="minor"/>
    </font>
    <font>
      <b/>
      <sz val="8"/>
      <color rgb="FFC00000"/>
      <name val="Calibri"/>
      <family val="2"/>
      <charset val="204"/>
      <scheme val="minor"/>
    </font>
    <font>
      <sz val="10"/>
      <color theme="1"/>
      <name val="Calibri"/>
      <family val="2"/>
      <charset val="204"/>
      <scheme val="minor"/>
    </font>
    <font>
      <b/>
      <sz val="8"/>
      <color theme="1"/>
      <name val="Calibri"/>
      <family val="2"/>
      <charset val="204"/>
      <scheme val="minor"/>
    </font>
    <font>
      <sz val="8"/>
      <color rgb="FFC00000"/>
      <name val="Calibri"/>
      <family val="2"/>
      <charset val="204"/>
      <scheme val="minor"/>
    </font>
    <font>
      <sz val="8"/>
      <color theme="1" tint="0.34998626667073579"/>
      <name val="Calibri"/>
      <family val="2"/>
      <charset val="204"/>
      <scheme val="minor"/>
    </font>
    <font>
      <sz val="16"/>
      <color theme="1"/>
      <name val="Calibri"/>
      <family val="2"/>
      <charset val="204"/>
      <scheme val="minor"/>
    </font>
    <font>
      <sz val="10"/>
      <color rgb="FFC00000"/>
      <name val="Calibri"/>
      <family val="2"/>
      <charset val="204"/>
      <scheme val="minor"/>
    </font>
    <font>
      <sz val="10"/>
      <name val="Calibri"/>
      <family val="2"/>
      <charset val="204"/>
      <scheme val="minor"/>
    </font>
    <font>
      <b/>
      <sz val="9"/>
      <color rgb="FFC00000"/>
      <name val="Calibri"/>
      <family val="2"/>
      <charset val="204"/>
      <scheme val="minor"/>
    </font>
    <font>
      <b/>
      <sz val="8"/>
      <name val="Calibri"/>
      <family val="2"/>
      <charset val="204"/>
      <scheme val="minor"/>
    </font>
    <font>
      <b/>
      <vertAlign val="subscript"/>
      <sz val="10"/>
      <color rgb="FFC00000"/>
      <name val="Calibri"/>
      <family val="2"/>
      <charset val="204"/>
      <scheme val="minor"/>
    </font>
    <font>
      <sz val="8"/>
      <name val="Calibri"/>
      <family val="2"/>
      <charset val="204"/>
      <scheme val="minor"/>
    </font>
    <font>
      <sz val="7"/>
      <name val="Calibri"/>
      <family val="2"/>
      <charset val="204"/>
      <scheme val="minor"/>
    </font>
    <font>
      <sz val="8"/>
      <color theme="0" tint="-0.249977111117893"/>
      <name val="Calibri"/>
      <family val="2"/>
      <charset val="204"/>
      <scheme val="minor"/>
    </font>
    <font>
      <i/>
      <sz val="8"/>
      <name val="Calibri"/>
      <family val="2"/>
      <charset val="204"/>
      <scheme val="minor"/>
    </font>
    <font>
      <i/>
      <sz val="8"/>
      <color theme="0" tint="-0.249977111117893"/>
      <name val="Calibri"/>
      <family val="2"/>
      <charset val="204"/>
      <scheme val="minor"/>
    </font>
    <font>
      <b/>
      <vertAlign val="subscript"/>
      <sz val="8"/>
      <color rgb="FFC00000"/>
      <name val="Calibri"/>
      <family val="2"/>
      <charset val="204"/>
      <scheme val="minor"/>
    </font>
    <font>
      <b/>
      <sz val="7"/>
      <name val="Calibri"/>
      <family val="2"/>
      <charset val="204"/>
      <scheme val="minor"/>
    </font>
    <font>
      <sz val="12"/>
      <color theme="1"/>
      <name val="Calibri"/>
      <family val="2"/>
      <charset val="204"/>
      <scheme val="minor"/>
    </font>
    <font>
      <b/>
      <sz val="8"/>
      <color theme="5"/>
      <name val="Calibri"/>
      <family val="2"/>
      <charset val="204"/>
      <scheme val="minor"/>
    </font>
    <font>
      <sz val="8"/>
      <color theme="5" tint="0.39997558519241921"/>
      <name val="Calibri"/>
      <family val="2"/>
      <charset val="204"/>
      <scheme val="minor"/>
    </font>
    <font>
      <sz val="7"/>
      <color rgb="FFC00000"/>
      <name val="Calibri"/>
      <family val="2"/>
      <charset val="204"/>
      <scheme val="minor"/>
    </font>
    <font>
      <vertAlign val="subscript"/>
      <sz val="7"/>
      <color rgb="FFC00000"/>
      <name val="Calibri"/>
      <family val="2"/>
      <charset val="204"/>
      <scheme val="minor"/>
    </font>
    <font>
      <sz val="7"/>
      <color theme="1" tint="0.499984740745262"/>
      <name val="Calibri"/>
      <family val="2"/>
      <charset val="204"/>
      <scheme val="minor"/>
    </font>
    <font>
      <b/>
      <sz val="10"/>
      <name val="Calibri"/>
      <family val="2"/>
      <charset val="204"/>
      <scheme val="minor"/>
    </font>
    <font>
      <b/>
      <sz val="13"/>
      <color theme="3"/>
      <name val="Calibri"/>
      <family val="2"/>
      <charset val="204"/>
    </font>
    <font>
      <sz val="8"/>
      <color indexed="2"/>
      <name val="Calibri"/>
      <family val="2"/>
      <charset val="204"/>
      <scheme val="minor"/>
    </font>
    <font>
      <sz val="10"/>
      <name val="Arial Cyr"/>
    </font>
    <font>
      <b/>
      <sz val="9"/>
      <name val="Times New Roman"/>
      <family val="1"/>
      <charset val="204"/>
    </font>
    <font>
      <sz val="9"/>
      <name val="Times New Roman"/>
      <family val="1"/>
      <charset val="204"/>
    </font>
    <font>
      <sz val="8"/>
      <color rgb="FFFFFFFF"/>
      <name val="Times New Roman"/>
      <family val="1"/>
      <charset val="204"/>
    </font>
    <font>
      <sz val="8"/>
      <color theme="1"/>
      <name val="Times New Roman"/>
      <family val="1"/>
      <charset val="204"/>
    </font>
    <font>
      <b/>
      <sz val="8"/>
      <color theme="1"/>
      <name val="Times New Roman"/>
      <family val="1"/>
      <charset val="204"/>
    </font>
    <font>
      <b/>
      <sz val="10"/>
      <color theme="1"/>
      <name val="Times New Roman"/>
      <family val="1"/>
      <charset val="204"/>
    </font>
    <font>
      <sz val="10"/>
      <color indexed="8"/>
      <name val="Times New Roman"/>
      <family val="1"/>
      <charset val="204"/>
    </font>
    <font>
      <b/>
      <sz val="14"/>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theme="0"/>
      </patternFill>
    </fill>
    <fill>
      <patternFill patternType="solid">
        <fgColor theme="0" tint="-0.249977111117893"/>
        <bgColor theme="0" tint="-0.249977111117893"/>
      </patternFill>
    </fill>
  </fills>
  <borders count="52">
    <border>
      <left/>
      <right/>
      <top/>
      <bottom/>
      <diagonal/>
    </border>
    <border>
      <left style="thin">
        <color indexed="64"/>
      </left>
      <right/>
      <top style="thin">
        <color indexed="64"/>
      </top>
      <bottom style="thin">
        <color indexed="64"/>
      </bottom>
      <diagonal/>
    </border>
    <border>
      <left/>
      <right/>
      <top/>
      <bottom style="thick">
        <color theme="0" tint="-0.2499465926084170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thin">
        <color theme="0" tint="-0.24994659260841701"/>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thin">
        <color theme="0" tint="-0.24994659260841701"/>
      </left>
      <right/>
      <top/>
      <bottom/>
      <diagonal/>
    </border>
    <border>
      <left/>
      <right/>
      <top style="medium">
        <color theme="0" tint="-0.24994659260841701"/>
      </top>
      <bottom style="thin">
        <color theme="0" tint="-0.24994659260841701"/>
      </bottom>
      <diagonal/>
    </border>
    <border>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medium">
        <color theme="0" tint="-0.24994659260841701"/>
      </right>
      <top style="thin">
        <color auto="1"/>
      </top>
      <bottom style="thin">
        <color indexed="64"/>
      </bottom>
      <diagonal/>
    </border>
    <border>
      <left style="thin">
        <color theme="0" tint="-0.24994659260841701"/>
      </left>
      <right/>
      <top style="thin">
        <color auto="1"/>
      </top>
      <bottom style="thin">
        <color auto="1"/>
      </bottom>
      <diagonal/>
    </border>
    <border>
      <left/>
      <right/>
      <top style="thin">
        <color indexed="64"/>
      </top>
      <bottom/>
      <diagonal/>
    </border>
    <border>
      <left/>
      <right style="medium">
        <color theme="0" tint="-0.24994659260841701"/>
      </right>
      <top style="thin">
        <color indexed="64"/>
      </top>
      <bottom/>
      <diagonal/>
    </border>
    <border>
      <left/>
      <right style="medium">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medium">
        <color theme="0" tint="-0.24994659260841701"/>
      </right>
      <top style="thin">
        <color theme="0" tint="-0.24994659260841701"/>
      </top>
      <bottom style="thin">
        <color indexed="64"/>
      </bottom>
      <diagonal/>
    </border>
    <border>
      <left/>
      <right style="medium">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medium">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medium">
        <color theme="0" tint="-0.24994659260841701"/>
      </top>
      <bottom/>
      <diagonal/>
    </border>
    <border>
      <left/>
      <right style="medium">
        <color theme="0" tint="-0.24994659260841701"/>
      </right>
      <top/>
      <bottom/>
      <diagonal/>
    </border>
    <border>
      <left/>
      <right/>
      <top/>
      <bottom style="medium">
        <color theme="0" tint="-0.24994659260841701"/>
      </bottom>
      <diagonal/>
    </border>
    <border>
      <left/>
      <right/>
      <top style="thin">
        <color theme="0" tint="-0.24994659260841701"/>
      </top>
      <bottom style="medium">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9">
    <xf numFmtId="0" fontId="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6" fillId="0" borderId="0" applyFill="0" applyBorder="0" applyAlignment="0" applyProtection="0"/>
    <xf numFmtId="9"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6"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164" fontId="5" fillId="0" borderId="0" applyFill="0" applyBorder="0" applyAlignment="0" applyProtection="0"/>
    <xf numFmtId="0" fontId="7" fillId="0" borderId="0"/>
    <xf numFmtId="164" fontId="5" fillId="0" borderId="0" applyBorder="0" applyProtection="0"/>
    <xf numFmtId="0" fontId="8" fillId="0" borderId="0"/>
    <xf numFmtId="0" fontId="5" fillId="0" borderId="0"/>
    <xf numFmtId="0" fontId="5" fillId="0" borderId="0"/>
    <xf numFmtId="0" fontId="9" fillId="0" borderId="0">
      <alignment vertical="center"/>
    </xf>
    <xf numFmtId="0" fontId="11" fillId="0" borderId="2">
      <alignment horizontal="left" indent="1"/>
    </xf>
    <xf numFmtId="166" fontId="10" fillId="0" borderId="0" applyFont="0" applyFill="0" applyBorder="0" applyProtection="0">
      <alignment horizontal="right" vertical="center" indent="1"/>
    </xf>
    <xf numFmtId="167" fontId="12" fillId="2" borderId="0" applyFont="0" applyFill="0" applyBorder="0" applyAlignment="0" applyProtection="0">
      <alignment horizontal="right" indent="1"/>
    </xf>
    <xf numFmtId="168" fontId="10" fillId="0" borderId="0" applyFont="0" applyFill="0" applyBorder="0" applyProtection="0">
      <alignment horizontal="right" vertical="center" indent="1"/>
    </xf>
    <xf numFmtId="0" fontId="5" fillId="0" borderId="0"/>
    <xf numFmtId="0" fontId="13" fillId="0" borderId="0" applyFill="0" applyBorder="0">
      <alignment horizontal="center" vertical="center" wrapText="1"/>
    </xf>
    <xf numFmtId="169" fontId="14" fillId="3" borderId="0">
      <alignment horizontal="right" vertical="center" indent="1"/>
    </xf>
    <xf numFmtId="9" fontId="25" fillId="0" borderId="0" applyFont="0" applyFill="0" applyBorder="0" applyAlignment="0" applyProtection="0"/>
    <xf numFmtId="43" fontId="2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11" fillId="0" borderId="2">
      <alignment horizontal="left" indent="1"/>
    </xf>
    <xf numFmtId="0" fontId="11" fillId="0" borderId="2">
      <alignment horizontal="left" indent="1"/>
    </xf>
    <xf numFmtId="0" fontId="59" fillId="0" borderId="11" applyNumberFormat="0" applyFill="0" applyProtection="0"/>
    <xf numFmtId="0" fontId="60" fillId="0" borderId="12">
      <alignment horizontal="left" indent="1"/>
    </xf>
    <xf numFmtId="0" fontId="37" fillId="0" borderId="12">
      <alignment horizontal="left" indent="1"/>
    </xf>
    <xf numFmtId="0" fontId="61" fillId="0" borderId="0"/>
    <xf numFmtId="0" fontId="3" fillId="0" borderId="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167" fontId="12" fillId="11" borderId="0" applyFont="0" applyFill="0" applyBorder="0" applyProtection="0">
      <alignment horizontal="right" indent="1"/>
    </xf>
    <xf numFmtId="169" fontId="14" fillId="12" borderId="0">
      <alignment horizontal="right" vertical="center" indent="1"/>
    </xf>
    <xf numFmtId="177" fontId="10" fillId="0" borderId="0" applyFont="0" applyFill="0" applyBorder="0" applyProtection="0">
      <alignment horizontal="right" vertical="center" indent="1"/>
    </xf>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ont="0" applyFill="0" applyBorder="0" applyProtection="0"/>
    <xf numFmtId="181" fontId="5" fillId="0" borderId="0" applyFont="0" applyFill="0" applyBorder="0" applyProtection="0"/>
    <xf numFmtId="181" fontId="5" fillId="0" borderId="0" applyFont="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ill="0" applyBorder="0" applyProtection="0"/>
    <xf numFmtId="181" fontId="5" fillId="0" borderId="0" applyFill="0" applyBorder="0" applyProtection="0"/>
    <xf numFmtId="181"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ill="0" applyBorder="0" applyProtection="0"/>
    <xf numFmtId="181" fontId="5" fillId="0" borderId="0" applyFill="0" applyBorder="0" applyProtection="0"/>
    <xf numFmtId="181"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ill="0" applyBorder="0" applyProtection="0"/>
    <xf numFmtId="181" fontId="5" fillId="0" borderId="0" applyFill="0" applyBorder="0" applyProtection="0"/>
    <xf numFmtId="181"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ill="0" applyBorder="0" applyProtection="0"/>
    <xf numFmtId="181" fontId="5" fillId="0" borderId="0" applyFill="0" applyBorder="0" applyProtection="0"/>
    <xf numFmtId="181"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1" fontId="5" fillId="0" borderId="0" applyFill="0" applyBorder="0" applyProtection="0"/>
    <xf numFmtId="181" fontId="5" fillId="0" borderId="0" applyFill="0" applyBorder="0" applyProtection="0"/>
    <xf numFmtId="181" fontId="5" fillId="0" borderId="0" applyFill="0" applyBorder="0" applyProtection="0"/>
    <xf numFmtId="164" fontId="5" fillId="0" borderId="0" applyFill="0" applyBorder="0" applyProtection="0"/>
    <xf numFmtId="182" fontId="61" fillId="0" borderId="0" applyFill="0" applyBorder="0" applyProtection="0"/>
    <xf numFmtId="164" fontId="5" fillId="0" borderId="0" applyFill="0" applyBorder="0" applyProtection="0"/>
    <xf numFmtId="181" fontId="5" fillId="0" borderId="0" applyFill="0" applyBorder="0" applyProtection="0"/>
    <xf numFmtId="164" fontId="5" fillId="0" borderId="0" applyFill="0" applyBorder="0" applyProtection="0"/>
    <xf numFmtId="0" fontId="2" fillId="0" borderId="0"/>
  </cellStyleXfs>
  <cellXfs count="366">
    <xf numFmtId="0" fontId="0" fillId="0" borderId="0" xfId="0"/>
    <xf numFmtId="0" fontId="17" fillId="0" borderId="3" xfId="115" applyFont="1" applyFill="1" applyBorder="1" applyAlignment="1">
      <alignment horizontal="left" vertical="center" wrapText="1"/>
    </xf>
    <xf numFmtId="0" fontId="18" fillId="0" borderId="0" xfId="115" applyFont="1" applyFill="1" applyAlignment="1">
      <alignment horizontal="left" wrapText="1"/>
    </xf>
    <xf numFmtId="0" fontId="18" fillId="0" borderId="0" xfId="115" applyFont="1" applyFill="1" applyAlignment="1">
      <alignment horizontal="left"/>
    </xf>
    <xf numFmtId="0" fontId="19" fillId="0" borderId="4" xfId="115" applyFont="1" applyFill="1" applyBorder="1" applyAlignment="1">
      <alignment horizontal="left" vertical="center" wrapText="1"/>
    </xf>
    <xf numFmtId="0" fontId="17" fillId="5" borderId="1" xfId="115" applyFont="1" applyFill="1" applyBorder="1" applyAlignment="1">
      <alignment horizontal="left" vertical="center" wrapText="1"/>
    </xf>
    <xf numFmtId="0" fontId="19" fillId="5" borderId="6" xfId="115" applyFont="1" applyFill="1" applyBorder="1" applyAlignment="1">
      <alignment horizontal="left" vertical="center" wrapText="1"/>
    </xf>
    <xf numFmtId="0" fontId="19" fillId="5" borderId="4" xfId="115" applyFont="1" applyFill="1" applyBorder="1" applyAlignment="1">
      <alignment horizontal="left" vertical="center" wrapText="1"/>
    </xf>
    <xf numFmtId="0" fontId="17" fillId="5" borderId="4" xfId="115" applyFont="1" applyFill="1" applyBorder="1" applyAlignment="1">
      <alignment horizontal="left" vertical="center" wrapText="1"/>
    </xf>
    <xf numFmtId="0" fontId="19" fillId="0" borderId="6" xfId="115" applyFont="1" applyFill="1" applyBorder="1" applyAlignment="1">
      <alignment horizontal="left" vertical="center" wrapText="1"/>
    </xf>
    <xf numFmtId="0" fontId="19" fillId="0" borderId="1" xfId="115" applyFont="1" applyFill="1" applyBorder="1" applyAlignment="1">
      <alignment horizontal="left" vertical="center" wrapText="1"/>
    </xf>
    <xf numFmtId="0" fontId="22" fillId="0" borderId="4" xfId="115" applyFont="1" applyFill="1" applyBorder="1" applyAlignment="1">
      <alignment horizontal="left" vertical="center" wrapText="1"/>
    </xf>
    <xf numFmtId="0" fontId="22" fillId="0" borderId="7" xfId="115" applyFont="1" applyFill="1" applyBorder="1" applyAlignment="1">
      <alignment horizontal="left" vertical="center" wrapText="1"/>
    </xf>
    <xf numFmtId="0" fontId="19" fillId="0" borderId="1" xfId="115" applyFont="1" applyFill="1" applyBorder="1" applyAlignment="1">
      <alignment horizontal="left" wrapText="1"/>
    </xf>
    <xf numFmtId="0" fontId="23" fillId="0" borderId="4" xfId="115" applyFont="1" applyFill="1" applyBorder="1" applyAlignment="1">
      <alignment horizontal="left" vertical="center" wrapText="1"/>
    </xf>
    <xf numFmtId="0" fontId="19" fillId="5" borderId="1" xfId="115" applyFont="1" applyFill="1" applyBorder="1" applyAlignment="1">
      <alignment horizontal="left" vertical="center" wrapText="1"/>
    </xf>
    <xf numFmtId="0" fontId="24" fillId="5" borderId="0" xfId="115" applyFont="1" applyFill="1" applyAlignment="1">
      <alignment horizontal="left" vertical="center"/>
    </xf>
    <xf numFmtId="0" fontId="22" fillId="0" borderId="0" xfId="115" applyFont="1" applyFill="1" applyBorder="1" applyAlignment="1">
      <alignment horizontal="left" vertical="center" wrapText="1"/>
    </xf>
    <xf numFmtId="0" fontId="19" fillId="0" borderId="7" xfId="115" applyFont="1" applyFill="1" applyBorder="1" applyAlignment="1">
      <alignment horizontal="left" vertical="center" wrapText="1"/>
    </xf>
    <xf numFmtId="0" fontId="24" fillId="0" borderId="0" xfId="115" applyFont="1" applyFill="1" applyAlignment="1">
      <alignment horizontal="left" wrapText="1"/>
    </xf>
    <xf numFmtId="0" fontId="24" fillId="0" borderId="0" xfId="115" applyFont="1" applyFill="1" applyAlignment="1">
      <alignment horizontal="left"/>
    </xf>
    <xf numFmtId="0" fontId="19" fillId="0" borderId="4" xfId="115" applyFont="1" applyFill="1" applyBorder="1" applyAlignment="1">
      <alignment horizontal="left" vertical="center" wrapText="1"/>
    </xf>
    <xf numFmtId="14" fontId="22" fillId="0" borderId="4" xfId="115" applyNumberFormat="1" applyFont="1" applyFill="1" applyBorder="1" applyAlignment="1">
      <alignment horizontal="left" vertical="center" wrapText="1"/>
    </xf>
    <xf numFmtId="0" fontId="22" fillId="7" borderId="4" xfId="115" applyFont="1" applyFill="1" applyBorder="1" applyAlignment="1">
      <alignment horizontal="left" vertical="center" wrapText="1"/>
    </xf>
    <xf numFmtId="0" fontId="22" fillId="6" borderId="4" xfId="115" applyFont="1" applyFill="1" applyBorder="1" applyAlignment="1">
      <alignment horizontal="left" vertical="center" wrapText="1"/>
    </xf>
    <xf numFmtId="0" fontId="19" fillId="6" borderId="1" xfId="115" applyFont="1" applyFill="1" applyBorder="1" applyAlignment="1">
      <alignment horizontal="left" vertical="center" wrapText="1"/>
    </xf>
    <xf numFmtId="14" fontId="19" fillId="0" borderId="4" xfId="115" applyNumberFormat="1"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22" fillId="4"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6"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4" borderId="1"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26" fillId="0" borderId="4" xfId="115" applyFont="1" applyFill="1" applyBorder="1" applyAlignment="1">
      <alignment horizontal="left" vertical="center" wrapText="1"/>
    </xf>
    <xf numFmtId="0" fontId="26" fillId="0" borderId="1" xfId="115" applyFont="1" applyFill="1" applyBorder="1" applyAlignment="1">
      <alignment horizontal="left" vertical="center" wrapText="1"/>
    </xf>
    <xf numFmtId="0" fontId="27" fillId="0" borderId="4" xfId="115" applyFont="1" applyFill="1" applyBorder="1" applyAlignment="1">
      <alignment horizontal="left" vertical="center" wrapText="1"/>
    </xf>
    <xf numFmtId="14" fontId="22" fillId="4" borderId="4" xfId="115" applyNumberFormat="1" applyFont="1" applyFill="1" applyBorder="1" applyAlignment="1">
      <alignment horizontal="left" vertical="center" wrapText="1"/>
    </xf>
    <xf numFmtId="0" fontId="22" fillId="5" borderId="4" xfId="115" applyFont="1" applyFill="1" applyBorder="1" applyAlignment="1">
      <alignment horizontal="left" vertical="center" wrapText="1"/>
    </xf>
    <xf numFmtId="0" fontId="32" fillId="0" borderId="12" xfId="119" applyFont="1" applyBorder="1">
      <alignment horizontal="left" indent="1"/>
    </xf>
    <xf numFmtId="0" fontId="34" fillId="0" borderId="12" xfId="119" applyFont="1" applyBorder="1">
      <alignment horizontal="left" indent="1"/>
    </xf>
    <xf numFmtId="174" fontId="40" fillId="8" borderId="18" xfId="121" applyNumberFormat="1" applyFont="1" applyFill="1" applyBorder="1" applyAlignment="1">
      <alignment horizontal="left"/>
    </xf>
    <xf numFmtId="174" fontId="40" fillId="8" borderId="18" xfId="121" applyNumberFormat="1" applyFont="1" applyFill="1" applyBorder="1" applyAlignment="1">
      <alignment horizontal="right"/>
    </xf>
    <xf numFmtId="175" fontId="41" fillId="8" borderId="18" xfId="120" applyNumberFormat="1" applyFont="1" applyFill="1" applyBorder="1" applyAlignment="1">
      <alignment horizontal="right"/>
    </xf>
    <xf numFmtId="176" fontId="41" fillId="8" borderId="18" xfId="120" applyNumberFormat="1" applyFont="1" applyFill="1" applyBorder="1" applyAlignment="1">
      <alignment horizontal="right"/>
    </xf>
    <xf numFmtId="166" fontId="42" fillId="8" borderId="18" xfId="120" applyNumberFormat="1" applyFont="1" applyFill="1" applyBorder="1" applyAlignment="1"/>
    <xf numFmtId="174" fontId="43" fillId="0" borderId="13" xfId="121" applyNumberFormat="1" applyFont="1" applyFill="1" applyBorder="1" applyAlignment="1">
      <alignment horizontal="left" vertical="center" indent="1"/>
    </xf>
    <xf numFmtId="174" fontId="45" fillId="0" borderId="13" xfId="121" applyNumberFormat="1" applyFont="1" applyFill="1" applyBorder="1" applyAlignment="1">
      <alignment horizontal="right" vertical="center" indent="4"/>
    </xf>
    <xf numFmtId="177" fontId="45" fillId="0" borderId="14" xfId="120" applyNumberFormat="1" applyFont="1" applyFill="1" applyBorder="1" applyAlignment="1">
      <alignment horizontal="center" vertical="center"/>
    </xf>
    <xf numFmtId="177" fontId="45" fillId="0" borderId="15" xfId="120" applyNumberFormat="1" applyFont="1" applyFill="1" applyBorder="1" applyAlignment="1">
      <alignment horizontal="center" vertical="center"/>
    </xf>
    <xf numFmtId="177" fontId="45" fillId="0" borderId="16" xfId="120" applyNumberFormat="1" applyFont="1" applyFill="1" applyBorder="1" applyAlignment="1">
      <alignment horizontal="center" vertical="center"/>
    </xf>
    <xf numFmtId="177" fontId="45" fillId="0" borderId="17" xfId="120" applyNumberFormat="1" applyFont="1" applyFill="1" applyBorder="1" applyAlignment="1">
      <alignment horizontal="center" vertical="center"/>
    </xf>
    <xf numFmtId="174" fontId="43" fillId="0" borderId="9" xfId="121" applyNumberFormat="1" applyFont="1" applyFill="1" applyBorder="1" applyAlignment="1">
      <alignment horizontal="left" vertical="center" indent="1"/>
    </xf>
    <xf numFmtId="174" fontId="45" fillId="0" borderId="9" xfId="121" applyNumberFormat="1" applyFont="1" applyFill="1" applyBorder="1" applyAlignment="1">
      <alignment horizontal="right" vertical="center" indent="4"/>
    </xf>
    <xf numFmtId="177" fontId="45" fillId="0" borderId="19" xfId="120" applyNumberFormat="1" applyFont="1" applyFill="1" applyBorder="1" applyAlignment="1">
      <alignment horizontal="center" vertical="center"/>
    </xf>
    <xf numFmtId="177" fontId="45" fillId="0" borderId="20" xfId="120" applyNumberFormat="1" applyFont="1" applyFill="1" applyBorder="1" applyAlignment="1">
      <alignment horizontal="center" vertical="center"/>
    </xf>
    <xf numFmtId="177" fontId="45" fillId="0" borderId="21" xfId="120" applyNumberFormat="1" applyFont="1" applyFill="1" applyBorder="1" applyAlignment="1">
      <alignment horizontal="center" vertical="center"/>
    </xf>
    <xf numFmtId="177" fontId="45" fillId="0" borderId="22" xfId="120" applyNumberFormat="1" applyFont="1" applyFill="1" applyBorder="1" applyAlignment="1">
      <alignment horizontal="center" vertical="center"/>
    </xf>
    <xf numFmtId="174" fontId="43" fillId="0" borderId="23" xfId="121" applyNumberFormat="1" applyFont="1" applyFill="1" applyBorder="1" applyAlignment="1">
      <alignment horizontal="left" indent="1"/>
    </xf>
    <xf numFmtId="174" fontId="45" fillId="0" borderId="23" xfId="121" applyNumberFormat="1" applyFont="1" applyFill="1" applyBorder="1" applyAlignment="1">
      <alignment horizontal="right" vertical="center" indent="4"/>
    </xf>
    <xf numFmtId="177" fontId="45" fillId="0" borderId="23" xfId="120" applyNumberFormat="1" applyFont="1" applyFill="1" applyBorder="1" applyAlignment="1">
      <alignment horizontal="center" vertical="center"/>
    </xf>
    <xf numFmtId="177" fontId="45" fillId="0" borderId="24" xfId="120" applyNumberFormat="1" applyFont="1" applyFill="1" applyBorder="1" applyAlignment="1">
      <alignment horizontal="center" vertical="center"/>
    </xf>
    <xf numFmtId="177" fontId="45" fillId="0" borderId="12" xfId="120" applyNumberFormat="1" applyFont="1" applyFill="1" applyBorder="1" applyAlignment="1">
      <alignment horizontal="center" vertical="center"/>
    </xf>
    <xf numFmtId="177" fontId="45" fillId="0" borderId="25" xfId="120" applyNumberFormat="1" applyFont="1" applyFill="1" applyBorder="1" applyAlignment="1">
      <alignment horizontal="center" vertical="center"/>
    </xf>
    <xf numFmtId="177" fontId="45" fillId="0" borderId="26" xfId="120" applyNumberFormat="1" applyFont="1" applyFill="1" applyBorder="1" applyAlignment="1">
      <alignment horizontal="center" vertical="center"/>
    </xf>
    <xf numFmtId="177" fontId="45" fillId="0" borderId="27" xfId="120" applyNumberFormat="1" applyFont="1" applyFill="1" applyBorder="1" applyAlignment="1">
      <alignment horizontal="center" vertical="center"/>
    </xf>
    <xf numFmtId="177" fontId="47" fillId="0" borderId="26" xfId="120" applyNumberFormat="1" applyFont="1" applyFill="1" applyBorder="1" applyAlignment="1">
      <alignment horizontal="center" vertical="center"/>
    </xf>
    <xf numFmtId="177" fontId="45" fillId="0" borderId="28" xfId="120" applyNumberFormat="1" applyFont="1" applyFill="1" applyBorder="1" applyAlignment="1">
      <alignment horizontal="center" vertical="center"/>
    </xf>
    <xf numFmtId="177" fontId="45" fillId="0" borderId="29" xfId="120" applyNumberFormat="1" applyFont="1" applyFill="1" applyBorder="1" applyAlignment="1">
      <alignment horizontal="center" vertical="center"/>
    </xf>
    <xf numFmtId="174" fontId="43" fillId="0" borderId="13" xfId="121" applyNumberFormat="1" applyFont="1" applyFill="1" applyBorder="1" applyAlignment="1">
      <alignment horizontal="left" indent="1"/>
    </xf>
    <xf numFmtId="166" fontId="43" fillId="0" borderId="13" xfId="120" applyFont="1" applyFill="1" applyBorder="1" applyAlignment="1">
      <alignment horizontal="right" vertical="center" indent="3"/>
    </xf>
    <xf numFmtId="175" fontId="48" fillId="0" borderId="31" xfId="120" applyNumberFormat="1" applyFont="1" applyFill="1" applyBorder="1" applyAlignment="1">
      <alignment horizontal="right" vertical="center" indent="3"/>
    </xf>
    <xf numFmtId="175" fontId="48" fillId="0" borderId="32" xfId="120" applyNumberFormat="1" applyFont="1" applyFill="1" applyBorder="1" applyAlignment="1">
      <alignment horizontal="right" vertical="center" indent="3"/>
    </xf>
    <xf numFmtId="175" fontId="48" fillId="0" borderId="33" xfId="120" applyNumberFormat="1" applyFont="1" applyFill="1" applyBorder="1" applyAlignment="1">
      <alignment horizontal="right" vertical="center" indent="3"/>
    </xf>
    <xf numFmtId="175" fontId="48" fillId="0" borderId="34" xfId="120" applyNumberFormat="1" applyFont="1" applyFill="1" applyBorder="1" applyAlignment="1">
      <alignment horizontal="right" vertical="center" indent="3"/>
    </xf>
    <xf numFmtId="175" fontId="48" fillId="0" borderId="35" xfId="120" applyNumberFormat="1" applyFont="1" applyFill="1" applyBorder="1" applyAlignment="1">
      <alignment horizontal="right" vertical="center" indent="3"/>
    </xf>
    <xf numFmtId="175" fontId="48" fillId="0" borderId="36" xfId="120" applyNumberFormat="1" applyFont="1" applyFill="1" applyBorder="1" applyAlignment="1">
      <alignment horizontal="right" vertical="center" indent="3"/>
    </xf>
    <xf numFmtId="175" fontId="48" fillId="0" borderId="37" xfId="120" applyNumberFormat="1" applyFont="1" applyFill="1" applyBorder="1" applyAlignment="1">
      <alignment horizontal="right" vertical="center" indent="3"/>
    </xf>
    <xf numFmtId="175" fontId="48" fillId="0" borderId="38" xfId="120" applyNumberFormat="1" applyFont="1" applyFill="1" applyBorder="1" applyAlignment="1">
      <alignment horizontal="right" vertical="center" indent="3"/>
    </xf>
    <xf numFmtId="175" fontId="49" fillId="0" borderId="35" xfId="120" applyNumberFormat="1" applyFont="1" applyFill="1" applyBorder="1" applyAlignment="1">
      <alignment horizontal="right" vertical="center" indent="3"/>
    </xf>
    <xf numFmtId="175" fontId="49" fillId="0" borderId="36" xfId="120" applyNumberFormat="1" applyFont="1" applyFill="1" applyBorder="1" applyAlignment="1">
      <alignment horizontal="right" vertical="center" indent="3"/>
    </xf>
    <xf numFmtId="175" fontId="49" fillId="0" borderId="37" xfId="120" applyNumberFormat="1" applyFont="1" applyFill="1" applyBorder="1" applyAlignment="1">
      <alignment horizontal="right" vertical="center" indent="3"/>
    </xf>
    <xf numFmtId="175" fontId="49" fillId="0" borderId="38" xfId="120" applyNumberFormat="1" applyFont="1" applyFill="1" applyBorder="1" applyAlignment="1">
      <alignment horizontal="right" vertical="center" indent="3"/>
    </xf>
    <xf numFmtId="175" fontId="48" fillId="0" borderId="39" xfId="120" applyNumberFormat="1" applyFont="1" applyFill="1" applyBorder="1" applyAlignment="1">
      <alignment horizontal="right" vertical="center" indent="3"/>
    </xf>
    <xf numFmtId="175" fontId="48" fillId="0" borderId="40" xfId="120" applyNumberFormat="1" applyFont="1" applyFill="1" applyBorder="1" applyAlignment="1">
      <alignment horizontal="right" vertical="center" indent="3"/>
    </xf>
    <xf numFmtId="175" fontId="48" fillId="0" borderId="41" xfId="120" applyNumberFormat="1" applyFont="1" applyFill="1" applyBorder="1" applyAlignment="1">
      <alignment horizontal="right" vertical="center" indent="3"/>
    </xf>
    <xf numFmtId="175" fontId="48" fillId="0" borderId="42" xfId="120" applyNumberFormat="1" applyFont="1" applyFill="1" applyBorder="1" applyAlignment="1">
      <alignment horizontal="right" vertical="center" indent="3"/>
    </xf>
    <xf numFmtId="175" fontId="45" fillId="0" borderId="12" xfId="120" applyNumberFormat="1" applyFont="1" applyFill="1" applyBorder="1" applyAlignment="1">
      <alignment horizontal="center" vertical="center"/>
    </xf>
    <xf numFmtId="175" fontId="45" fillId="0" borderId="26" xfId="120" applyNumberFormat="1" applyFont="1" applyFill="1" applyBorder="1" applyAlignment="1">
      <alignment horizontal="center" vertical="center"/>
    </xf>
    <xf numFmtId="175" fontId="45" fillId="0" borderId="27" xfId="120" applyNumberFormat="1" applyFont="1" applyFill="1" applyBorder="1" applyAlignment="1">
      <alignment horizontal="center" vertical="center"/>
    </xf>
    <xf numFmtId="175" fontId="47" fillId="0" borderId="26" xfId="120" applyNumberFormat="1" applyFont="1" applyFill="1" applyBorder="1" applyAlignment="1">
      <alignment horizontal="center" vertical="center"/>
    </xf>
    <xf numFmtId="175" fontId="45" fillId="0" borderId="28" xfId="120" applyNumberFormat="1" applyFont="1" applyFill="1" applyBorder="1" applyAlignment="1">
      <alignment horizontal="center" vertical="center"/>
    </xf>
    <xf numFmtId="175" fontId="45" fillId="4" borderId="26" xfId="120" applyNumberFormat="1" applyFont="1" applyFill="1" applyBorder="1" applyAlignment="1">
      <alignment horizontal="center" vertical="center"/>
    </xf>
    <xf numFmtId="174" fontId="40" fillId="8" borderId="43" xfId="121" applyNumberFormat="1" applyFont="1" applyFill="1" applyBorder="1" applyAlignment="1">
      <alignment horizontal="left"/>
    </xf>
    <xf numFmtId="174" fontId="40" fillId="8" borderId="43" xfId="121" applyNumberFormat="1" applyFont="1" applyFill="1" applyBorder="1" applyAlignment="1">
      <alignment horizontal="right"/>
    </xf>
    <xf numFmtId="175" fontId="41" fillId="9" borderId="43" xfId="120" applyNumberFormat="1" applyFont="1" applyFill="1" applyBorder="1" applyAlignment="1">
      <alignment horizontal="right"/>
    </xf>
    <xf numFmtId="176" fontId="41" fillId="8" borderId="43" xfId="120" applyNumberFormat="1" applyFont="1" applyFill="1" applyBorder="1" applyAlignment="1">
      <alignment horizontal="right"/>
    </xf>
    <xf numFmtId="166" fontId="41" fillId="4" borderId="0" xfId="120" applyFont="1" applyFill="1" applyBorder="1" applyAlignment="1">
      <alignment horizontal="center" vertical="center"/>
    </xf>
    <xf numFmtId="176" fontId="41" fillId="8" borderId="0" xfId="120" applyNumberFormat="1" applyFont="1" applyFill="1" applyBorder="1" applyAlignment="1">
      <alignment horizontal="right" vertical="center"/>
    </xf>
    <xf numFmtId="176" fontId="41" fillId="8" borderId="0" xfId="120" applyNumberFormat="1" applyFont="1" applyFill="1" applyBorder="1" applyAlignment="1">
      <alignment horizontal="right"/>
    </xf>
    <xf numFmtId="166" fontId="41" fillId="0" borderId="0" xfId="120" applyFont="1" applyFill="1" applyBorder="1" applyAlignment="1">
      <alignment horizontal="center" vertical="center"/>
    </xf>
    <xf numFmtId="166" fontId="45" fillId="9" borderId="0" xfId="120" applyFont="1" applyFill="1" applyBorder="1" applyAlignment="1">
      <alignment horizontal="center" vertical="center"/>
    </xf>
    <xf numFmtId="178" fontId="41" fillId="9" borderId="0" xfId="120" applyNumberFormat="1" applyFont="1" applyFill="1" applyBorder="1" applyAlignment="1">
      <alignment horizontal="center"/>
    </xf>
    <xf numFmtId="166" fontId="34" fillId="0" borderId="26" xfId="120" applyFont="1" applyBorder="1" applyAlignment="1">
      <alignment horizontal="center" vertical="center"/>
    </xf>
    <xf numFmtId="166" fontId="45" fillId="0" borderId="26" xfId="120" applyFont="1" applyFill="1" applyBorder="1">
      <alignment horizontal="right" vertical="center" indent="1"/>
    </xf>
    <xf numFmtId="10" fontId="45" fillId="0" borderId="26" xfId="122" applyNumberFormat="1" applyFont="1" applyFill="1" applyBorder="1">
      <alignment horizontal="right" vertical="center" indent="1"/>
    </xf>
    <xf numFmtId="166" fontId="54" fillId="0" borderId="26" xfId="120" applyNumberFormat="1" applyFont="1" applyFill="1" applyBorder="1" applyAlignment="1">
      <alignment horizontal="center" vertical="center"/>
    </xf>
    <xf numFmtId="166" fontId="46" fillId="4" borderId="26" xfId="120" applyFont="1" applyFill="1" applyBorder="1" applyAlignment="1">
      <alignment horizontal="center" vertical="center"/>
    </xf>
    <xf numFmtId="166" fontId="46" fillId="0" borderId="26" xfId="120" applyFont="1" applyFill="1" applyBorder="1">
      <alignment horizontal="right" vertical="center" indent="1"/>
    </xf>
    <xf numFmtId="177" fontId="46" fillId="0" borderId="26" xfId="120" applyNumberFormat="1" applyFont="1" applyFill="1" applyBorder="1" applyAlignment="1">
      <alignment horizontal="center" vertical="center"/>
    </xf>
    <xf numFmtId="177" fontId="46" fillId="0" borderId="27" xfId="120" applyNumberFormat="1" applyFont="1" applyFill="1" applyBorder="1" applyAlignment="1">
      <alignment horizontal="center" vertical="center"/>
    </xf>
    <xf numFmtId="166" fontId="57" fillId="0" borderId="26" xfId="120" applyNumberFormat="1" applyFont="1" applyFill="1" applyBorder="1" applyAlignment="1">
      <alignment horizontal="center" vertical="center"/>
    </xf>
    <xf numFmtId="168" fontId="46" fillId="4" borderId="26" xfId="122" applyFont="1" applyFill="1" applyBorder="1" applyAlignment="1">
      <alignment horizontal="center" vertical="center"/>
    </xf>
    <xf numFmtId="168" fontId="51" fillId="0" borderId="26" xfId="122" applyFont="1" applyFill="1" applyBorder="1" applyAlignment="1">
      <alignment horizontal="center" vertical="center"/>
    </xf>
    <xf numFmtId="168" fontId="51" fillId="0" borderId="27" xfId="122" applyFont="1" applyFill="1" applyBorder="1" applyAlignment="1">
      <alignment horizontal="center" vertical="center"/>
    </xf>
    <xf numFmtId="168" fontId="57" fillId="0" borderId="26" xfId="122" applyNumberFormat="1" applyFont="1" applyFill="1" applyBorder="1" applyAlignment="1">
      <alignment horizontal="center" vertical="center"/>
    </xf>
    <xf numFmtId="174" fontId="43" fillId="0" borderId="26" xfId="121" applyNumberFormat="1" applyFont="1" applyFill="1" applyBorder="1" applyAlignment="1">
      <alignment horizontal="left" vertical="center" indent="1"/>
    </xf>
    <xf numFmtId="174" fontId="45" fillId="0" borderId="26" xfId="121" applyNumberFormat="1" applyFont="1" applyFill="1" applyBorder="1" applyAlignment="1">
      <alignment horizontal="right" vertical="center" indent="4"/>
    </xf>
    <xf numFmtId="175" fontId="34" fillId="10" borderId="26" xfId="120" applyNumberFormat="1" applyFont="1" applyFill="1" applyBorder="1" applyAlignment="1">
      <alignment horizontal="center" vertical="center"/>
    </xf>
    <xf numFmtId="175" fontId="54" fillId="0" borderId="26" xfId="120" applyNumberFormat="1" applyFont="1" applyFill="1" applyBorder="1" applyAlignment="1">
      <alignment horizontal="center" vertical="center"/>
    </xf>
    <xf numFmtId="174" fontId="43" fillId="0" borderId="0" xfId="121" applyNumberFormat="1" applyFont="1" applyFill="1" applyBorder="1" applyAlignment="1">
      <alignment horizontal="left" indent="1"/>
    </xf>
    <xf numFmtId="174" fontId="45" fillId="0" borderId="0" xfId="121" applyNumberFormat="1" applyFont="1" applyFill="1" applyBorder="1" applyAlignment="1">
      <alignment horizontal="right" vertical="center" indent="4"/>
    </xf>
    <xf numFmtId="166" fontId="45" fillId="0" borderId="12" xfId="120" applyNumberFormat="1" applyFont="1" applyFill="1" applyBorder="1" applyAlignment="1">
      <alignment horizontal="center" vertical="center"/>
    </xf>
    <xf numFmtId="176" fontId="45" fillId="0" borderId="12" xfId="120" applyNumberFormat="1" applyFont="1" applyFill="1" applyBorder="1">
      <alignment horizontal="right" vertical="center" indent="1"/>
    </xf>
    <xf numFmtId="176" fontId="45" fillId="0" borderId="25" xfId="120" applyNumberFormat="1" applyFont="1" applyFill="1" applyBorder="1">
      <alignment horizontal="right" vertical="center" indent="1"/>
    </xf>
    <xf numFmtId="166" fontId="45" fillId="0" borderId="26" xfId="120" applyNumberFormat="1" applyFont="1" applyFill="1" applyBorder="1" applyAlignment="1">
      <alignment horizontal="center" vertical="center"/>
    </xf>
    <xf numFmtId="176" fontId="45" fillId="0" borderId="26" xfId="120" applyNumberFormat="1" applyFont="1" applyFill="1" applyBorder="1">
      <alignment horizontal="right" vertical="center" indent="1"/>
    </xf>
    <xf numFmtId="176" fontId="45" fillId="0" borderId="27" xfId="120" applyNumberFormat="1" applyFont="1" applyFill="1" applyBorder="1">
      <alignment horizontal="right" vertical="center" indent="1"/>
    </xf>
    <xf numFmtId="166" fontId="48" fillId="0" borderId="31" xfId="120" applyNumberFormat="1" applyFont="1" applyFill="1" applyBorder="1" applyAlignment="1">
      <alignment horizontal="right" vertical="center" indent="2"/>
    </xf>
    <xf numFmtId="166" fontId="48" fillId="0" borderId="32" xfId="120" applyNumberFormat="1" applyFont="1" applyFill="1" applyBorder="1" applyAlignment="1">
      <alignment horizontal="right" vertical="center" indent="2"/>
    </xf>
    <xf numFmtId="166" fontId="48" fillId="0" borderId="33" xfId="120" applyNumberFormat="1" applyFont="1" applyFill="1" applyBorder="1" applyAlignment="1">
      <alignment horizontal="right" vertical="center" indent="2"/>
    </xf>
    <xf numFmtId="166" fontId="48" fillId="0" borderId="34" xfId="120" applyNumberFormat="1" applyFont="1" applyFill="1" applyBorder="1" applyAlignment="1">
      <alignment horizontal="right" vertical="center" indent="2"/>
    </xf>
    <xf numFmtId="166" fontId="48" fillId="0" borderId="36" xfId="120" applyNumberFormat="1" applyFont="1" applyFill="1" applyBorder="1" applyAlignment="1">
      <alignment horizontal="right" vertical="center" indent="2"/>
    </xf>
    <xf numFmtId="166" fontId="48" fillId="0" borderId="37" xfId="120" applyNumberFormat="1" applyFont="1" applyFill="1" applyBorder="1" applyAlignment="1">
      <alignment horizontal="right" vertical="center" indent="2"/>
    </xf>
    <xf numFmtId="166" fontId="48" fillId="0" borderId="35" xfId="120" applyNumberFormat="1" applyFont="1" applyFill="1" applyBorder="1" applyAlignment="1">
      <alignment horizontal="right" vertical="center" indent="2"/>
    </xf>
    <xf numFmtId="166" fontId="48" fillId="0" borderId="38" xfId="120" applyNumberFormat="1" applyFont="1" applyFill="1" applyBorder="1" applyAlignment="1">
      <alignment horizontal="right" vertical="center" indent="2"/>
    </xf>
    <xf numFmtId="166" fontId="49" fillId="0" borderId="35" xfId="120" applyNumberFormat="1" applyFont="1" applyFill="1" applyBorder="1" applyAlignment="1">
      <alignment horizontal="right" vertical="center" indent="2"/>
    </xf>
    <xf numFmtId="166" fontId="49" fillId="0" borderId="36" xfId="120" applyNumberFormat="1" applyFont="1" applyFill="1" applyBorder="1" applyAlignment="1">
      <alignment horizontal="right" vertical="center" indent="2"/>
    </xf>
    <xf numFmtId="166" fontId="49" fillId="0" borderId="38" xfId="120" applyNumberFormat="1" applyFont="1" applyFill="1" applyBorder="1" applyAlignment="1">
      <alignment horizontal="right" vertical="center" indent="2"/>
    </xf>
    <xf numFmtId="166" fontId="48" fillId="0" borderId="39" xfId="120" applyNumberFormat="1" applyFont="1" applyFill="1" applyBorder="1" applyAlignment="1">
      <alignment horizontal="right" vertical="center" indent="2"/>
    </xf>
    <xf numFmtId="166" fontId="48" fillId="0" borderId="40" xfId="120" applyNumberFormat="1" applyFont="1" applyFill="1" applyBorder="1" applyAlignment="1">
      <alignment horizontal="right" vertical="center" indent="2"/>
    </xf>
    <xf numFmtId="166" fontId="48" fillId="0" borderId="41" xfId="120" applyNumberFormat="1" applyFont="1" applyFill="1" applyBorder="1" applyAlignment="1">
      <alignment horizontal="right" vertical="center" indent="2"/>
    </xf>
    <xf numFmtId="166" fontId="48" fillId="0" borderId="42" xfId="120" applyNumberFormat="1" applyFont="1" applyFill="1" applyBorder="1" applyAlignment="1">
      <alignment horizontal="right" vertical="center" indent="2"/>
    </xf>
    <xf numFmtId="175" fontId="48" fillId="4" borderId="26" xfId="120" applyNumberFormat="1" applyFont="1" applyFill="1" applyBorder="1" applyAlignment="1">
      <alignment horizontal="center" vertical="center"/>
    </xf>
    <xf numFmtId="166" fontId="49" fillId="0" borderId="37" xfId="120" applyNumberFormat="1" applyFont="1" applyFill="1" applyBorder="1" applyAlignment="1">
      <alignment horizontal="right" vertical="center" indent="2"/>
    </xf>
    <xf numFmtId="175" fontId="45" fillId="4" borderId="12" xfId="120" applyNumberFormat="1" applyFont="1" applyFill="1" applyBorder="1" applyAlignment="1">
      <alignment horizontal="center" vertical="center"/>
    </xf>
    <xf numFmtId="174" fontId="43" fillId="0" borderId="26" xfId="121" applyNumberFormat="1" applyFont="1" applyFill="1" applyBorder="1" applyAlignment="1">
      <alignment horizontal="left" indent="1"/>
    </xf>
    <xf numFmtId="166" fontId="48" fillId="0" borderId="26" xfId="120" applyNumberFormat="1" applyFont="1" applyFill="1" applyBorder="1" applyAlignment="1">
      <alignment horizontal="center" vertical="center"/>
    </xf>
    <xf numFmtId="177" fontId="48" fillId="0" borderId="26" xfId="120" applyNumberFormat="1" applyFont="1" applyFill="1" applyBorder="1" applyAlignment="1">
      <alignment horizontal="center" vertical="center"/>
    </xf>
    <xf numFmtId="177" fontId="48" fillId="0" borderId="27" xfId="120" applyNumberFormat="1" applyFont="1" applyFill="1" applyBorder="1" applyAlignment="1">
      <alignment horizontal="center" vertical="center"/>
    </xf>
    <xf numFmtId="175" fontId="41" fillId="8" borderId="43" xfId="120" applyNumberFormat="1" applyFont="1" applyFill="1" applyBorder="1" applyAlignment="1">
      <alignment horizontal="right"/>
    </xf>
    <xf numFmtId="166" fontId="42" fillId="8" borderId="43" xfId="120" applyNumberFormat="1" applyFont="1" applyFill="1" applyBorder="1" applyAlignment="1"/>
    <xf numFmtId="166" fontId="48" fillId="8" borderId="31" xfId="120" applyNumberFormat="1" applyFont="1" applyFill="1" applyBorder="1" applyAlignment="1">
      <alignment horizontal="right" vertical="center" indent="2"/>
    </xf>
    <xf numFmtId="180" fontId="10" fillId="0" borderId="0" xfId="122" applyNumberFormat="1" applyFont="1" applyBorder="1">
      <alignment horizontal="right" vertical="center" indent="1"/>
    </xf>
    <xf numFmtId="166" fontId="49" fillId="8" borderId="35" xfId="120" applyNumberFormat="1" applyFont="1" applyFill="1" applyBorder="1" applyAlignment="1">
      <alignment horizontal="right" vertical="center" indent="2"/>
    </xf>
    <xf numFmtId="177" fontId="42" fillId="8" borderId="43" xfId="120" applyNumberFormat="1" applyFont="1" applyFill="1" applyBorder="1" applyAlignment="1"/>
    <xf numFmtId="177" fontId="45" fillId="8" borderId="31" xfId="120" applyNumberFormat="1" applyFont="1" applyFill="1" applyBorder="1" applyAlignment="1">
      <alignment horizontal="right" vertical="center" indent="2"/>
    </xf>
    <xf numFmtId="177" fontId="45" fillId="8" borderId="32" xfId="120" applyNumberFormat="1" applyFont="1" applyFill="1" applyBorder="1" applyAlignment="1">
      <alignment horizontal="right" vertical="center" indent="2"/>
    </xf>
    <xf numFmtId="177" fontId="45" fillId="8" borderId="33" xfId="120" applyNumberFormat="1" applyFont="1" applyFill="1" applyBorder="1" applyAlignment="1">
      <alignment horizontal="right" vertical="center" indent="2"/>
    </xf>
    <xf numFmtId="177" fontId="45" fillId="8" borderId="35" xfId="120" applyNumberFormat="1" applyFont="1" applyFill="1" applyBorder="1" applyAlignment="1">
      <alignment horizontal="right" vertical="center" indent="2"/>
    </xf>
    <xf numFmtId="177" fontId="45" fillId="8" borderId="36" xfId="120" applyNumberFormat="1" applyFont="1" applyFill="1" applyBorder="1" applyAlignment="1">
      <alignment horizontal="right" vertical="center" indent="2"/>
    </xf>
    <xf numFmtId="177" fontId="45" fillId="8" borderId="37" xfId="120" applyNumberFormat="1" applyFont="1" applyFill="1" applyBorder="1" applyAlignment="1">
      <alignment horizontal="right" vertical="center" indent="2"/>
    </xf>
    <xf numFmtId="168" fontId="10" fillId="0" borderId="0" xfId="122" applyFont="1">
      <alignment horizontal="right" vertical="center" indent="1"/>
    </xf>
    <xf numFmtId="177" fontId="47" fillId="8" borderId="35" xfId="120" applyNumberFormat="1" applyFont="1" applyFill="1" applyBorder="1" applyAlignment="1">
      <alignment horizontal="right" vertical="center" indent="2"/>
    </xf>
    <xf numFmtId="177" fontId="47" fillId="8" borderId="36" xfId="120" applyNumberFormat="1" applyFont="1" applyFill="1" applyBorder="1" applyAlignment="1">
      <alignment horizontal="right" vertical="center" indent="2"/>
    </xf>
    <xf numFmtId="177" fontId="47" fillId="8" borderId="37" xfId="120" applyNumberFormat="1" applyFont="1" applyFill="1" applyBorder="1" applyAlignment="1">
      <alignment horizontal="right" vertical="center" indent="2"/>
    </xf>
    <xf numFmtId="177" fontId="47" fillId="8" borderId="38" xfId="120" applyNumberFormat="1" applyFont="1" applyFill="1" applyBorder="1" applyAlignment="1">
      <alignment horizontal="right" vertical="center" indent="2"/>
    </xf>
    <xf numFmtId="166" fontId="48" fillId="8" borderId="35" xfId="120" applyNumberFormat="1" applyFont="1" applyFill="1" applyBorder="1" applyAlignment="1">
      <alignment horizontal="right" vertical="center" indent="2"/>
    </xf>
    <xf numFmtId="166" fontId="48" fillId="8" borderId="39" xfId="120" applyNumberFormat="1" applyFont="1" applyFill="1" applyBorder="1" applyAlignment="1">
      <alignment horizontal="right" vertical="center" indent="2"/>
    </xf>
    <xf numFmtId="10" fontId="48" fillId="8" borderId="31" xfId="122" applyNumberFormat="1" applyFont="1" applyFill="1" applyBorder="1">
      <alignment horizontal="right" vertical="center" indent="1"/>
    </xf>
    <xf numFmtId="0" fontId="31" fillId="0" borderId="0" xfId="0" applyFont="1" applyAlignment="1">
      <alignment vertical="center"/>
    </xf>
    <xf numFmtId="0" fontId="31" fillId="0" borderId="0"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35" fillId="0" borderId="0" xfId="0" applyFont="1" applyAlignment="1">
      <alignment vertical="center"/>
    </xf>
    <xf numFmtId="0" fontId="10" fillId="0" borderId="0" xfId="0" applyFont="1" applyBorder="1" applyAlignment="1">
      <alignment vertical="center"/>
    </xf>
    <xf numFmtId="0" fontId="38" fillId="8" borderId="14" xfId="0" applyFont="1" applyFill="1" applyBorder="1" applyAlignment="1">
      <alignment horizontal="center" vertical="center" wrapText="1"/>
    </xf>
    <xf numFmtId="0" fontId="38" fillId="8" borderId="15"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38" fillId="0" borderId="0" xfId="0" applyFont="1" applyBorder="1" applyAlignment="1">
      <alignment vertical="center"/>
    </xf>
    <xf numFmtId="0" fontId="39" fillId="0" borderId="0" xfId="0" applyFont="1" applyAlignment="1">
      <alignment vertical="center"/>
    </xf>
    <xf numFmtId="0" fontId="46" fillId="0" borderId="12" xfId="0" applyFont="1" applyBorder="1" applyAlignment="1">
      <alignment horizontal="left" vertical="center" indent="1"/>
    </xf>
    <xf numFmtId="0" fontId="45" fillId="0" borderId="0" xfId="0" applyFont="1" applyBorder="1" applyAlignment="1"/>
    <xf numFmtId="0" fontId="46" fillId="0" borderId="12" xfId="0" applyFont="1" applyFill="1" applyBorder="1" applyAlignment="1">
      <alignment horizontal="left" vertical="center" indent="1"/>
    </xf>
    <xf numFmtId="0" fontId="10" fillId="0" borderId="0" xfId="0" applyFont="1" applyFill="1" applyAlignment="1">
      <alignment vertical="center"/>
    </xf>
    <xf numFmtId="0" fontId="46" fillId="0" borderId="26" xfId="0" applyFont="1" applyFill="1" applyBorder="1" applyAlignment="1">
      <alignment horizontal="left" vertical="center" indent="1"/>
    </xf>
    <xf numFmtId="0" fontId="46" fillId="0" borderId="28" xfId="0" applyFont="1" applyFill="1" applyBorder="1" applyAlignment="1">
      <alignment horizontal="left" vertical="center" indent="1"/>
    </xf>
    <xf numFmtId="0" fontId="46" fillId="0" borderId="0" xfId="0" applyFont="1" applyFill="1" applyBorder="1" applyAlignment="1">
      <alignment horizontal="left" vertical="top" indent="2"/>
    </xf>
    <xf numFmtId="0" fontId="46" fillId="0" borderId="26" xfId="0" applyFont="1" applyFill="1" applyBorder="1" applyAlignment="1">
      <alignment horizontal="left" vertical="top" indent="2"/>
    </xf>
    <xf numFmtId="0" fontId="45" fillId="0" borderId="13" xfId="0" applyFont="1" applyFill="1" applyBorder="1" applyAlignment="1">
      <alignment horizontal="center" vertical="center"/>
    </xf>
    <xf numFmtId="0" fontId="45" fillId="0" borderId="30" xfId="0" applyFont="1" applyFill="1" applyBorder="1" applyAlignment="1">
      <alignment horizontal="center" vertical="center"/>
    </xf>
    <xf numFmtId="0" fontId="10" fillId="0" borderId="0" xfId="0" applyFont="1" applyBorder="1" applyAlignment="1">
      <alignment horizontal="center" vertical="top"/>
    </xf>
    <xf numFmtId="0" fontId="10" fillId="0" borderId="0" xfId="0" applyFont="1" applyFill="1" applyAlignment="1">
      <alignment horizontal="center" vertical="top"/>
    </xf>
    <xf numFmtId="0" fontId="45" fillId="0" borderId="23" xfId="0" applyFont="1" applyFill="1" applyBorder="1" applyAlignment="1">
      <alignment horizontal="center" vertical="center"/>
    </xf>
    <xf numFmtId="0" fontId="45" fillId="0" borderId="24" xfId="0" applyFont="1" applyFill="1" applyBorder="1" applyAlignment="1">
      <alignment horizontal="center" vertical="center"/>
    </xf>
    <xf numFmtId="0" fontId="45" fillId="0" borderId="12" xfId="0" applyFont="1" applyFill="1" applyBorder="1" applyAlignment="1">
      <alignment horizontal="center" vertical="center"/>
    </xf>
    <xf numFmtId="0" fontId="45" fillId="0" borderId="25" xfId="0" applyFont="1" applyFill="1" applyBorder="1" applyAlignment="1">
      <alignment horizontal="center" vertical="center"/>
    </xf>
    <xf numFmtId="0" fontId="45" fillId="0" borderId="26"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44" xfId="0" applyFont="1" applyFill="1" applyBorder="1" applyAlignment="1">
      <alignment horizontal="center" vertical="center"/>
    </xf>
    <xf numFmtId="166" fontId="43" fillId="0" borderId="0" xfId="120" applyFont="1" applyFill="1" applyBorder="1" applyAlignment="1">
      <alignment horizontal="right" vertical="center" indent="3"/>
    </xf>
    <xf numFmtId="175" fontId="48" fillId="4" borderId="35" xfId="120" applyNumberFormat="1" applyFont="1" applyFill="1" applyBorder="1" applyAlignment="1">
      <alignment horizontal="right" vertical="center" indent="3"/>
    </xf>
    <xf numFmtId="175" fontId="48" fillId="4" borderId="36" xfId="120" applyNumberFormat="1" applyFont="1" applyFill="1" applyBorder="1" applyAlignment="1">
      <alignment horizontal="right" vertical="center" indent="3"/>
    </xf>
    <xf numFmtId="175" fontId="49" fillId="4" borderId="35" xfId="120" applyNumberFormat="1" applyFont="1" applyFill="1" applyBorder="1" applyAlignment="1">
      <alignment horizontal="right" vertical="center" indent="3"/>
    </xf>
    <xf numFmtId="0" fontId="52" fillId="0" borderId="0" xfId="0" applyFont="1" applyAlignment="1">
      <alignment vertical="center"/>
    </xf>
    <xf numFmtId="180" fontId="10" fillId="0" borderId="0" xfId="0" applyNumberFormat="1" applyFont="1" applyAlignment="1">
      <alignment vertical="center"/>
    </xf>
    <xf numFmtId="0" fontId="0" fillId="0" borderId="0" xfId="0" applyFont="1" applyAlignment="1">
      <alignment vertical="center"/>
    </xf>
    <xf numFmtId="0" fontId="46" fillId="0" borderId="0" xfId="0" applyFont="1" applyBorder="1" applyAlignment="1">
      <alignment horizontal="left" vertical="top" indent="2"/>
    </xf>
    <xf numFmtId="0" fontId="46" fillId="0" borderId="26" xfId="0" applyFont="1" applyBorder="1" applyAlignment="1">
      <alignment horizontal="left" vertical="top" indent="2"/>
    </xf>
    <xf numFmtId="0" fontId="46" fillId="0" borderId="12" xfId="0" applyFont="1" applyBorder="1" applyAlignment="1">
      <alignment horizontal="left" vertical="top" indent="2"/>
    </xf>
    <xf numFmtId="0" fontId="45" fillId="0" borderId="26" xfId="0" applyFont="1" applyFill="1" applyBorder="1" applyAlignment="1">
      <alignment horizontal="left" vertical="center" indent="1"/>
    </xf>
    <xf numFmtId="183" fontId="45" fillId="4" borderId="26" xfId="120" applyNumberFormat="1" applyFont="1" applyFill="1" applyBorder="1" applyAlignment="1">
      <alignment horizontal="center" vertical="center"/>
    </xf>
    <xf numFmtId="0" fontId="46" fillId="8" borderId="12" xfId="0" applyFont="1" applyFill="1" applyBorder="1" applyAlignment="1">
      <alignment horizontal="left" vertical="center" indent="1"/>
    </xf>
    <xf numFmtId="179" fontId="10" fillId="0" borderId="0" xfId="0" applyNumberFormat="1" applyFont="1" applyAlignment="1">
      <alignment vertical="center"/>
    </xf>
    <xf numFmtId="0" fontId="46" fillId="8" borderId="26" xfId="0" applyFont="1" applyFill="1" applyBorder="1" applyAlignment="1">
      <alignment horizontal="left" vertical="center" indent="1"/>
    </xf>
    <xf numFmtId="0" fontId="46" fillId="8" borderId="46" xfId="0" applyFont="1" applyFill="1" applyBorder="1" applyAlignment="1">
      <alignment horizontal="left" vertical="center" indent="1"/>
    </xf>
    <xf numFmtId="177" fontId="10" fillId="0" borderId="0" xfId="0" applyNumberFormat="1" applyFont="1" applyBorder="1" applyAlignment="1">
      <alignment vertical="center"/>
    </xf>
    <xf numFmtId="0" fontId="1" fillId="0" borderId="0" xfId="0" applyFont="1" applyAlignment="1">
      <alignment vertical="center"/>
    </xf>
    <xf numFmtId="0" fontId="1" fillId="0" borderId="0" xfId="0" applyFont="1" applyFill="1" applyAlignment="1">
      <alignment vertical="center"/>
    </xf>
    <xf numFmtId="175" fontId="41" fillId="4" borderId="43" xfId="120" applyNumberFormat="1" applyFont="1" applyFill="1" applyBorder="1" applyAlignment="1">
      <alignment horizontal="right"/>
    </xf>
    <xf numFmtId="174" fontId="40" fillId="4" borderId="43" xfId="121" applyNumberFormat="1" applyFont="1" applyFill="1" applyBorder="1" applyAlignment="1">
      <alignment horizontal="left"/>
    </xf>
    <xf numFmtId="174" fontId="40" fillId="4" borderId="43" xfId="121" applyNumberFormat="1" applyFont="1" applyFill="1" applyBorder="1" applyAlignment="1">
      <alignment horizontal="right"/>
    </xf>
    <xf numFmtId="176" fontId="41" fillId="4" borderId="43" xfId="120" applyNumberFormat="1" applyFont="1" applyFill="1" applyBorder="1" applyAlignment="1">
      <alignment horizontal="right"/>
    </xf>
    <xf numFmtId="166" fontId="42" fillId="4" borderId="43" xfId="120" applyNumberFormat="1" applyFont="1" applyFill="1" applyBorder="1" applyAlignment="1"/>
    <xf numFmtId="0" fontId="30" fillId="0" borderId="4" xfId="113" applyFont="1" applyFill="1" applyBorder="1" applyAlignment="1">
      <alignment horizontal="center" vertical="center" wrapText="1"/>
    </xf>
    <xf numFmtId="0" fontId="29" fillId="0" borderId="4" xfId="3" applyFont="1" applyFill="1" applyBorder="1" applyAlignment="1">
      <alignment horizontal="left" vertical="center" wrapText="1"/>
    </xf>
    <xf numFmtId="165" fontId="29" fillId="0" borderId="4" xfId="114" applyNumberFormat="1" applyFont="1" applyFill="1" applyBorder="1" applyAlignment="1" applyProtection="1">
      <alignment vertical="center"/>
    </xf>
    <xf numFmtId="165" fontId="29" fillId="0" borderId="4" xfId="113" applyNumberFormat="1" applyFont="1" applyFill="1" applyBorder="1" applyAlignment="1">
      <alignment vertical="center"/>
    </xf>
    <xf numFmtId="43" fontId="29" fillId="0" borderId="4" xfId="127" applyFont="1" applyFill="1" applyBorder="1" applyAlignment="1">
      <alignment vertical="center"/>
    </xf>
    <xf numFmtId="170" fontId="29" fillId="0" borderId="4" xfId="127" applyNumberFormat="1" applyFont="1" applyFill="1" applyBorder="1" applyAlignment="1">
      <alignment vertical="center"/>
    </xf>
    <xf numFmtId="170" fontId="30" fillId="0" borderId="4" xfId="127" applyNumberFormat="1" applyFont="1" applyFill="1" applyBorder="1" applyAlignment="1">
      <alignment vertical="center"/>
    </xf>
    <xf numFmtId="0" fontId="29" fillId="0" borderId="4" xfId="113" applyFont="1" applyFill="1" applyBorder="1" applyAlignment="1">
      <alignment vertical="center"/>
    </xf>
    <xf numFmtId="0" fontId="29" fillId="0" borderId="4" xfId="113" applyFont="1" applyFill="1" applyBorder="1"/>
    <xf numFmtId="165" fontId="65" fillId="0" borderId="4" xfId="114" applyNumberFormat="1" applyFont="1" applyFill="1" applyBorder="1" applyAlignment="1" applyProtection="1">
      <alignment vertical="center"/>
    </xf>
    <xf numFmtId="165" fontId="29" fillId="0" borderId="4" xfId="114" applyNumberFormat="1" applyFont="1" applyFill="1" applyBorder="1" applyAlignment="1" applyProtection="1">
      <alignment vertical="center" wrapText="1"/>
    </xf>
    <xf numFmtId="170" fontId="17" fillId="0" borderId="4" xfId="127" applyNumberFormat="1" applyFont="1" applyFill="1" applyBorder="1" applyAlignment="1">
      <alignment vertical="center"/>
    </xf>
    <xf numFmtId="43" fontId="65" fillId="0" borderId="4" xfId="127" applyFont="1" applyFill="1" applyBorder="1" applyAlignment="1">
      <alignment vertical="center"/>
    </xf>
    <xf numFmtId="170" fontId="65" fillId="0" borderId="4" xfId="127" applyNumberFormat="1" applyFont="1" applyFill="1" applyBorder="1" applyAlignment="1">
      <alignment vertical="center"/>
    </xf>
    <xf numFmtId="170" fontId="66" fillId="0" borderId="4" xfId="127" applyNumberFormat="1" applyFont="1" applyFill="1" applyBorder="1" applyAlignment="1">
      <alignment vertical="center"/>
    </xf>
    <xf numFmtId="170" fontId="67" fillId="0" borderId="4" xfId="127" applyNumberFormat="1" applyFont="1" applyFill="1" applyBorder="1" applyAlignment="1">
      <alignment vertical="center"/>
    </xf>
    <xf numFmtId="0" fontId="65" fillId="0" borderId="4" xfId="113" applyFont="1" applyFill="1" applyBorder="1" applyAlignment="1">
      <alignment vertical="center"/>
    </xf>
    <xf numFmtId="0" fontId="65" fillId="0" borderId="4" xfId="113" applyFont="1" applyFill="1" applyBorder="1"/>
    <xf numFmtId="165" fontId="19" fillId="0" borderId="0" xfId="113" applyNumberFormat="1" applyFont="1" applyFill="1"/>
    <xf numFmtId="0" fontId="19" fillId="0" borderId="0" xfId="113" applyFont="1" applyFill="1"/>
    <xf numFmtId="43" fontId="19" fillId="0" borderId="0" xfId="127" applyFont="1" applyFill="1"/>
    <xf numFmtId="43" fontId="17" fillId="0" borderId="0" xfId="127" applyFont="1" applyFill="1"/>
    <xf numFmtId="0" fontId="17" fillId="0" borderId="0" xfId="113" applyFont="1" applyFill="1"/>
    <xf numFmtId="165" fontId="17" fillId="0" borderId="0" xfId="113" applyNumberFormat="1" applyFont="1" applyFill="1"/>
    <xf numFmtId="170" fontId="17" fillId="0" borderId="0" xfId="113" applyNumberFormat="1" applyFont="1" applyFill="1"/>
    <xf numFmtId="170" fontId="19" fillId="0" borderId="0" xfId="113" applyNumberFormat="1" applyFont="1" applyFill="1"/>
    <xf numFmtId="0" fontId="19" fillId="0" borderId="0" xfId="113" applyFont="1" applyFill="1" applyAlignment="1">
      <alignment horizontal="center"/>
    </xf>
    <xf numFmtId="0" fontId="19" fillId="0" borderId="0" xfId="113" applyFont="1" applyFill="1" applyAlignment="1">
      <alignment horizontal="left"/>
    </xf>
    <xf numFmtId="0" fontId="29" fillId="0" borderId="0" xfId="113" applyFont="1" applyFill="1"/>
    <xf numFmtId="0" fontId="29" fillId="0" borderId="4" xfId="113" applyFont="1" applyFill="1" applyBorder="1" applyAlignment="1">
      <alignment horizontal="center" vertical="center"/>
    </xf>
    <xf numFmtId="2" fontId="29" fillId="0" borderId="4" xfId="113" applyNumberFormat="1" applyFont="1" applyFill="1" applyBorder="1" applyAlignment="1">
      <alignment horizontal="center" vertical="center" wrapText="1"/>
    </xf>
    <xf numFmtId="0" fontId="63" fillId="0" borderId="4" xfId="113" applyFont="1" applyFill="1" applyBorder="1" applyAlignment="1">
      <alignment horizontal="center" vertical="center"/>
    </xf>
    <xf numFmtId="0" fontId="63" fillId="0" borderId="4" xfId="113" applyFont="1" applyFill="1" applyBorder="1" applyAlignment="1">
      <alignment horizontal="center" vertical="center" wrapText="1"/>
    </xf>
    <xf numFmtId="0" fontId="29" fillId="0" borderId="4" xfId="113" applyFont="1" applyFill="1" applyBorder="1" applyAlignment="1">
      <alignment horizontal="center" vertical="center" wrapText="1"/>
    </xf>
    <xf numFmtId="43" fontId="29" fillId="0" borderId="4" xfId="127" applyFont="1" applyFill="1" applyBorder="1" applyAlignment="1" applyProtection="1">
      <alignment horizontal="center" vertical="center" wrapText="1"/>
    </xf>
    <xf numFmtId="0" fontId="29" fillId="0" borderId="4" xfId="2" applyNumberFormat="1" applyFont="1" applyFill="1" applyBorder="1" applyAlignment="1" applyProtection="1">
      <alignment horizontal="center" vertical="center" wrapText="1"/>
    </xf>
    <xf numFmtId="0" fontId="63" fillId="0" borderId="0" xfId="113" applyFont="1" applyFill="1"/>
    <xf numFmtId="4" fontId="64" fillId="0" borderId="4" xfId="113" applyNumberFormat="1" applyFont="1" applyFill="1" applyBorder="1" applyAlignment="1">
      <alignment horizontal="center" vertical="center"/>
    </xf>
    <xf numFmtId="4" fontId="29" fillId="0" borderId="4" xfId="113" applyNumberFormat="1" applyFont="1" applyFill="1" applyBorder="1" applyAlignment="1">
      <alignment vertical="center"/>
    </xf>
    <xf numFmtId="4" fontId="29" fillId="0" borderId="4" xfId="114" applyNumberFormat="1" applyFont="1" applyFill="1" applyBorder="1" applyAlignment="1" applyProtection="1">
      <alignment vertical="center"/>
    </xf>
    <xf numFmtId="3" fontId="29" fillId="0" borderId="4" xfId="114" applyNumberFormat="1" applyFont="1" applyFill="1" applyBorder="1" applyAlignment="1" applyProtection="1">
      <alignment vertical="center"/>
    </xf>
    <xf numFmtId="3" fontId="29" fillId="0" borderId="4" xfId="113" applyNumberFormat="1" applyFont="1" applyFill="1" applyBorder="1" applyAlignment="1">
      <alignment vertical="center"/>
    </xf>
    <xf numFmtId="4" fontId="30" fillId="0" borderId="4" xfId="113" applyNumberFormat="1" applyFont="1" applyFill="1" applyBorder="1" applyAlignment="1">
      <alignment vertical="center"/>
    </xf>
    <xf numFmtId="4" fontId="29" fillId="0" borderId="4" xfId="113" applyNumberFormat="1" applyFont="1" applyFill="1" applyBorder="1"/>
    <xf numFmtId="4" fontId="29" fillId="0" borderId="0" xfId="113" applyNumberFormat="1" applyFont="1" applyFill="1"/>
    <xf numFmtId="168" fontId="29" fillId="0" borderId="4" xfId="126" applyNumberFormat="1" applyFont="1" applyFill="1" applyBorder="1" applyAlignment="1">
      <alignment vertical="center"/>
    </xf>
    <xf numFmtId="4" fontId="30" fillId="0" borderId="4" xfId="113" applyNumberFormat="1" applyFont="1" applyFill="1" applyBorder="1" applyAlignment="1">
      <alignment horizontal="center" vertical="center"/>
    </xf>
    <xf numFmtId="165" fontId="30" fillId="0" borderId="4" xfId="114" applyNumberFormat="1" applyFont="1" applyFill="1" applyBorder="1" applyAlignment="1" applyProtection="1">
      <alignment vertical="center"/>
    </xf>
    <xf numFmtId="168" fontId="30" fillId="0" borderId="4" xfId="126" applyNumberFormat="1" applyFont="1" applyFill="1" applyBorder="1" applyAlignment="1">
      <alignment vertical="center"/>
    </xf>
    <xf numFmtId="43" fontId="30" fillId="0" borderId="4" xfId="127" applyNumberFormat="1" applyFont="1" applyFill="1" applyBorder="1" applyAlignment="1">
      <alignment vertical="center"/>
    </xf>
    <xf numFmtId="43" fontId="17" fillId="0" borderId="4" xfId="127" applyNumberFormat="1" applyFont="1" applyFill="1" applyBorder="1" applyAlignment="1">
      <alignment vertical="center"/>
    </xf>
    <xf numFmtId="43" fontId="29" fillId="0" borderId="4" xfId="113" applyNumberFormat="1" applyFont="1" applyFill="1" applyBorder="1" applyAlignment="1">
      <alignment vertical="center"/>
    </xf>
    <xf numFmtId="172" fontId="29" fillId="0" borderId="4" xfId="127" applyNumberFormat="1" applyFont="1" applyFill="1" applyBorder="1"/>
    <xf numFmtId="0" fontId="30" fillId="0" borderId="4" xfId="113" applyFont="1" applyFill="1" applyBorder="1" applyAlignment="1">
      <alignment horizontal="center" vertical="center"/>
    </xf>
    <xf numFmtId="0" fontId="30" fillId="0" borderId="4" xfId="3" applyFont="1" applyFill="1" applyBorder="1" applyAlignment="1">
      <alignment horizontal="left" vertical="center" wrapText="1"/>
    </xf>
    <xf numFmtId="43" fontId="30" fillId="0" borderId="4" xfId="127" applyFont="1" applyFill="1" applyBorder="1" applyAlignment="1">
      <alignment vertical="center"/>
    </xf>
    <xf numFmtId="43" fontId="30" fillId="0" borderId="4" xfId="113" applyNumberFormat="1" applyFont="1" applyFill="1" applyBorder="1" applyAlignment="1">
      <alignment vertical="center"/>
    </xf>
    <xf numFmtId="172" fontId="30" fillId="0" borderId="4" xfId="127" applyNumberFormat="1" applyFont="1" applyFill="1" applyBorder="1"/>
    <xf numFmtId="0" fontId="30" fillId="0" borderId="0" xfId="113" applyFont="1" applyFill="1"/>
    <xf numFmtId="0" fontId="65" fillId="0" borderId="4" xfId="113" applyFont="1" applyFill="1" applyBorder="1" applyAlignment="1">
      <alignment horizontal="center" vertical="center"/>
    </xf>
    <xf numFmtId="0" fontId="65" fillId="0" borderId="4" xfId="3" applyFont="1" applyFill="1" applyBorder="1" applyAlignment="1">
      <alignment horizontal="left" vertical="center" wrapText="1"/>
    </xf>
    <xf numFmtId="0" fontId="65" fillId="0" borderId="0" xfId="113" applyFont="1" applyFill="1"/>
    <xf numFmtId="171" fontId="30" fillId="0" borderId="4" xfId="114" applyNumberFormat="1" applyFont="1" applyFill="1" applyBorder="1" applyAlignment="1" applyProtection="1">
      <alignment vertical="center"/>
    </xf>
    <xf numFmtId="0" fontId="29" fillId="0" borderId="6" xfId="113" applyFont="1" applyFill="1" applyBorder="1" applyAlignment="1">
      <alignment horizontal="center"/>
    </xf>
    <xf numFmtId="0" fontId="29" fillId="0" borderId="6" xfId="3" applyFont="1" applyFill="1" applyBorder="1" applyAlignment="1">
      <alignment horizontal="left" vertical="center" wrapText="1"/>
    </xf>
    <xf numFmtId="165" fontId="29" fillId="0" borderId="6" xfId="114" applyNumberFormat="1" applyFont="1" applyFill="1" applyBorder="1" applyAlignment="1" applyProtection="1"/>
    <xf numFmtId="165" fontId="29" fillId="0" borderId="6" xfId="113" applyNumberFormat="1" applyFont="1" applyFill="1" applyBorder="1"/>
    <xf numFmtId="170" fontId="30" fillId="0" borderId="0" xfId="127" applyNumberFormat="1" applyFont="1" applyFill="1"/>
    <xf numFmtId="43" fontId="30" fillId="0" borderId="0" xfId="127" applyFont="1" applyFill="1"/>
    <xf numFmtId="165" fontId="29" fillId="0" borderId="0" xfId="113" applyNumberFormat="1" applyFont="1" applyFill="1"/>
    <xf numFmtId="0" fontId="19" fillId="0" borderId="4" xfId="128" applyNumberFormat="1" applyFont="1" applyFill="1" applyBorder="1" applyAlignment="1" applyProtection="1">
      <alignment horizontal="center" vertical="center"/>
    </xf>
    <xf numFmtId="43" fontId="19" fillId="0" borderId="0" xfId="113" applyNumberFormat="1" applyFont="1" applyFill="1"/>
    <xf numFmtId="165" fontId="19" fillId="0" borderId="0" xfId="113" applyNumberFormat="1" applyFont="1" applyFill="1" applyAlignment="1">
      <alignment horizontal="left"/>
    </xf>
    <xf numFmtId="43" fontId="17" fillId="0" borderId="0" xfId="113" applyNumberFormat="1" applyFont="1" applyFill="1"/>
    <xf numFmtId="0" fontId="19" fillId="0" borderId="0" xfId="131" applyFont="1" applyFill="1" applyAlignment="1">
      <alignment horizontal="center"/>
    </xf>
    <xf numFmtId="0" fontId="19" fillId="0" borderId="0" xfId="131" applyFont="1" applyFill="1" applyAlignment="1">
      <alignment horizontal="left"/>
    </xf>
    <xf numFmtId="0" fontId="19" fillId="0" borderId="0" xfId="131" applyFont="1" applyFill="1"/>
    <xf numFmtId="1" fontId="68" fillId="0" borderId="0" xfId="0" applyNumberFormat="1" applyFont="1" applyFill="1" applyAlignment="1">
      <alignment horizontal="right" vertical="top"/>
    </xf>
    <xf numFmtId="0" fontId="17" fillId="0" borderId="0" xfId="131" applyFont="1" applyFill="1"/>
    <xf numFmtId="0" fontId="62" fillId="0" borderId="0" xfId="131" applyFont="1" applyFill="1" applyBorder="1" applyAlignment="1">
      <alignment vertical="center" wrapText="1"/>
    </xf>
    <xf numFmtId="0" fontId="19" fillId="0" borderId="0" xfId="131" applyFont="1" applyFill="1" applyAlignment="1">
      <alignment horizontal="right"/>
    </xf>
    <xf numFmtId="0" fontId="19" fillId="0" borderId="4" xfId="115" applyFont="1" applyFill="1" applyBorder="1" applyAlignment="1">
      <alignment horizontal="left" vertical="center" wrapText="1"/>
    </xf>
    <xf numFmtId="0" fontId="19" fillId="0" borderId="5" xfId="115" applyFont="1" applyFill="1" applyBorder="1" applyAlignment="1">
      <alignment horizontal="left" vertical="center" wrapText="1"/>
    </xf>
    <xf numFmtId="0" fontId="19" fillId="0" borderId="6" xfId="115" applyFont="1" applyFill="1" applyBorder="1" applyAlignment="1">
      <alignment horizontal="left" vertical="center" wrapText="1"/>
    </xf>
    <xf numFmtId="0" fontId="30" fillId="0" borderId="5" xfId="2" applyNumberFormat="1" applyFont="1" applyFill="1" applyBorder="1" applyAlignment="1" applyProtection="1">
      <alignment horizontal="center" vertical="center" wrapText="1"/>
    </xf>
    <xf numFmtId="0" fontId="30" fillId="0" borderId="8" xfId="2" applyNumberFormat="1" applyFont="1" applyFill="1" applyBorder="1" applyAlignment="1" applyProtection="1">
      <alignment horizontal="center" vertical="center" wrapText="1"/>
    </xf>
    <xf numFmtId="0" fontId="30" fillId="0" borderId="6" xfId="2" applyNumberFormat="1" applyFont="1" applyFill="1" applyBorder="1" applyAlignment="1" applyProtection="1">
      <alignment horizontal="center" vertical="center" wrapText="1"/>
    </xf>
    <xf numFmtId="0" fontId="29" fillId="0" borderId="4" xfId="113" applyFont="1" applyFill="1" applyBorder="1" applyAlignment="1">
      <alignment horizontal="center" vertical="center" wrapText="1"/>
    </xf>
    <xf numFmtId="0" fontId="29" fillId="0" borderId="4" xfId="113" applyFont="1" applyFill="1" applyBorder="1" applyAlignment="1">
      <alignment horizontal="center" vertical="center"/>
    </xf>
    <xf numFmtId="0" fontId="29" fillId="0" borderId="4" xfId="2" applyNumberFormat="1" applyFont="1" applyFill="1" applyBorder="1" applyAlignment="1" applyProtection="1">
      <alignment horizontal="center" vertical="center" wrapText="1"/>
    </xf>
    <xf numFmtId="0" fontId="29" fillId="0" borderId="47" xfId="113" applyFont="1" applyFill="1" applyBorder="1" applyAlignment="1">
      <alignment horizontal="center" vertical="center" wrapText="1"/>
    </xf>
    <xf numFmtId="0" fontId="29" fillId="0" borderId="48" xfId="113" applyFont="1" applyFill="1" applyBorder="1" applyAlignment="1">
      <alignment horizontal="center" vertical="center" wrapText="1"/>
    </xf>
    <xf numFmtId="0" fontId="29" fillId="0" borderId="7" xfId="113" applyFont="1" applyFill="1" applyBorder="1" applyAlignment="1">
      <alignment horizontal="center" vertical="center" wrapText="1"/>
    </xf>
    <xf numFmtId="0" fontId="29" fillId="0" borderId="49" xfId="113" applyFont="1" applyFill="1" applyBorder="1" applyAlignment="1">
      <alignment horizontal="center" vertical="center" wrapText="1"/>
    </xf>
    <xf numFmtId="0" fontId="29" fillId="0" borderId="50" xfId="113" applyFont="1" applyFill="1" applyBorder="1" applyAlignment="1">
      <alignment horizontal="center" vertical="center" wrapText="1"/>
    </xf>
    <xf numFmtId="0" fontId="29" fillId="0" borderId="51" xfId="113" applyFont="1" applyFill="1" applyBorder="1" applyAlignment="1">
      <alignment horizontal="center" vertical="center" wrapText="1"/>
    </xf>
    <xf numFmtId="0" fontId="29" fillId="0" borderId="5" xfId="113" applyFont="1" applyFill="1" applyBorder="1" applyAlignment="1">
      <alignment horizontal="center" vertical="center" wrapText="1"/>
    </xf>
    <xf numFmtId="0" fontId="29" fillId="0" borderId="8" xfId="113" applyFont="1" applyFill="1" applyBorder="1" applyAlignment="1">
      <alignment horizontal="center" vertical="center" wrapText="1"/>
    </xf>
    <xf numFmtId="0" fontId="29" fillId="0" borderId="6" xfId="113" applyFont="1" applyFill="1" applyBorder="1" applyAlignment="1">
      <alignment horizontal="center" vertical="center" wrapText="1"/>
    </xf>
    <xf numFmtId="0" fontId="19" fillId="0" borderId="4" xfId="128" applyNumberFormat="1" applyFont="1" applyFill="1" applyBorder="1" applyAlignment="1" applyProtection="1">
      <alignment horizontal="center" vertical="center"/>
    </xf>
    <xf numFmtId="171" fontId="19" fillId="0" borderId="4" xfId="128" applyNumberFormat="1" applyFont="1" applyFill="1" applyBorder="1" applyAlignment="1">
      <alignment horizontal="center" vertical="center" wrapText="1"/>
    </xf>
    <xf numFmtId="164" fontId="19" fillId="0" borderId="4" xfId="128" applyNumberFormat="1" applyFont="1" applyFill="1" applyBorder="1" applyAlignment="1">
      <alignment horizontal="center" vertical="center" wrapText="1"/>
    </xf>
    <xf numFmtId="0" fontId="30" fillId="0" borderId="4" xfId="2" applyNumberFormat="1" applyFont="1" applyFill="1" applyBorder="1" applyAlignment="1" applyProtection="1">
      <alignment horizontal="center" vertical="center" wrapText="1"/>
    </xf>
    <xf numFmtId="0" fontId="29" fillId="0" borderId="1" xfId="131" applyFont="1" applyFill="1" applyBorder="1" applyAlignment="1">
      <alignment horizontal="center" vertical="center" wrapText="1"/>
    </xf>
    <xf numFmtId="0" fontId="29" fillId="0" borderId="9" xfId="131" applyFont="1" applyFill="1" applyBorder="1" applyAlignment="1">
      <alignment horizontal="center" vertical="center" wrapText="1"/>
    </xf>
    <xf numFmtId="0" fontId="29" fillId="0" borderId="10" xfId="131" applyFont="1" applyFill="1" applyBorder="1" applyAlignment="1">
      <alignment horizontal="center" vertical="center" wrapText="1"/>
    </xf>
    <xf numFmtId="0" fontId="19" fillId="0" borderId="1" xfId="113" applyFont="1" applyFill="1" applyBorder="1" applyAlignment="1">
      <alignment horizontal="center" vertical="center" wrapText="1"/>
    </xf>
    <xf numFmtId="0" fontId="19" fillId="0" borderId="9" xfId="113" applyFont="1" applyFill="1" applyBorder="1" applyAlignment="1">
      <alignment horizontal="center" vertical="center" wrapText="1"/>
    </xf>
    <xf numFmtId="0" fontId="19" fillId="0" borderId="10" xfId="113" applyFont="1" applyFill="1" applyBorder="1" applyAlignment="1">
      <alignment horizontal="center" vertical="center" wrapText="1"/>
    </xf>
    <xf numFmtId="0" fontId="69" fillId="0" borderId="0" xfId="131" applyFont="1" applyFill="1" applyBorder="1" applyAlignment="1">
      <alignment horizontal="center" vertical="center" wrapText="1"/>
    </xf>
    <xf numFmtId="0" fontId="19" fillId="0" borderId="4" xfId="113" applyFont="1" applyFill="1" applyBorder="1" applyAlignment="1">
      <alignment horizontal="center" vertical="center" wrapText="1"/>
    </xf>
    <xf numFmtId="0" fontId="30" fillId="0" borderId="4" xfId="113" applyFont="1" applyFill="1" applyBorder="1" applyAlignment="1">
      <alignment horizontal="center" vertical="center" wrapText="1"/>
    </xf>
    <xf numFmtId="0" fontId="46" fillId="0" borderId="13" xfId="0" applyFont="1" applyFill="1" applyBorder="1" applyAlignment="1">
      <alignment horizontal="left" vertical="center" wrapText="1" indent="2"/>
    </xf>
    <xf numFmtId="0" fontId="46" fillId="0" borderId="0" xfId="0" applyFont="1" applyFill="1" applyBorder="1" applyAlignment="1">
      <alignment horizontal="left" vertical="center" wrapText="1" indent="2"/>
    </xf>
    <xf numFmtId="0" fontId="46" fillId="0" borderId="12" xfId="0" applyFont="1" applyFill="1" applyBorder="1" applyAlignment="1">
      <alignment horizontal="left" vertical="center" wrapText="1" indent="2"/>
    </xf>
    <xf numFmtId="0" fontId="46" fillId="0" borderId="13" xfId="0" applyFont="1" applyBorder="1" applyAlignment="1">
      <alignment horizontal="left" vertical="center" wrapText="1" indent="2"/>
    </xf>
    <xf numFmtId="0" fontId="46" fillId="0" borderId="0" xfId="0" applyFont="1" applyBorder="1" applyAlignment="1">
      <alignment horizontal="left" vertical="center" wrapText="1" indent="2"/>
    </xf>
    <xf numFmtId="0" fontId="46" fillId="0" borderId="3" xfId="0" applyFont="1" applyBorder="1" applyAlignment="1">
      <alignment horizontal="left" vertical="center" wrapText="1" indent="2"/>
    </xf>
    <xf numFmtId="0" fontId="46" fillId="8" borderId="0" xfId="0" applyFont="1" applyFill="1" applyBorder="1" applyAlignment="1">
      <alignment horizontal="left" vertical="center" wrapText="1" indent="2"/>
    </xf>
    <xf numFmtId="0" fontId="46" fillId="8" borderId="12" xfId="0" applyFont="1" applyFill="1" applyBorder="1" applyAlignment="1">
      <alignment horizontal="left" vertical="center" wrapText="1" indent="2"/>
    </xf>
    <xf numFmtId="0" fontId="46" fillId="8" borderId="13" xfId="0" applyFont="1" applyFill="1" applyBorder="1" applyAlignment="1">
      <alignment horizontal="left" vertical="center" wrapText="1" indent="2"/>
    </xf>
    <xf numFmtId="174" fontId="46" fillId="0" borderId="26" xfId="121" applyNumberFormat="1" applyFont="1" applyFill="1" applyBorder="1" applyAlignment="1">
      <alignment horizontal="center" vertical="center" wrapText="1"/>
    </xf>
    <xf numFmtId="0" fontId="46" fillId="0" borderId="12" xfId="0" applyFont="1" applyBorder="1" applyAlignment="1">
      <alignment horizontal="left" vertical="center" wrapText="1" indent="2"/>
    </xf>
    <xf numFmtId="174" fontId="45" fillId="0" borderId="12" xfId="121" applyNumberFormat="1" applyFont="1" applyFill="1" applyBorder="1" applyAlignment="1">
      <alignment horizontal="center" vertical="center" wrapText="1"/>
    </xf>
    <xf numFmtId="174" fontId="43" fillId="0" borderId="12" xfId="121" applyNumberFormat="1" applyFont="1" applyFill="1" applyBorder="1" applyAlignment="1">
      <alignment horizontal="center" vertical="center" wrapText="1"/>
    </xf>
    <xf numFmtId="174" fontId="43" fillId="0" borderId="26" xfId="121" applyNumberFormat="1" applyFont="1" applyFill="1" applyBorder="1" applyAlignment="1">
      <alignment horizontal="center" vertical="center" wrapText="1"/>
    </xf>
    <xf numFmtId="0" fontId="46" fillId="0" borderId="3" xfId="0" applyFont="1" applyFill="1" applyBorder="1" applyAlignment="1">
      <alignment horizontal="left" vertical="center" wrapText="1" indent="2"/>
    </xf>
    <xf numFmtId="174" fontId="43" fillId="0" borderId="0" xfId="121" applyNumberFormat="1" applyFont="1" applyFill="1" applyBorder="1" applyAlignment="1">
      <alignment horizontal="left" vertical="center" wrapText="1"/>
    </xf>
    <xf numFmtId="0" fontId="46" fillId="0" borderId="26" xfId="0" applyFont="1" applyFill="1" applyBorder="1" applyAlignment="1">
      <alignment horizontal="left" vertical="center" wrapText="1" indent="2"/>
    </xf>
    <xf numFmtId="173" fontId="34" fillId="8" borderId="13" xfId="120" applyNumberFormat="1" applyFont="1" applyFill="1" applyBorder="1" applyAlignment="1">
      <alignment horizontal="center" vertical="center"/>
    </xf>
    <xf numFmtId="0" fontId="36" fillId="8" borderId="13" xfId="0" applyFont="1" applyFill="1" applyBorder="1" applyAlignment="1">
      <alignment horizontal="center" wrapText="1"/>
    </xf>
    <xf numFmtId="0" fontId="36" fillId="8" borderId="13" xfId="0" applyFont="1" applyFill="1" applyBorder="1" applyAlignment="1">
      <alignment horizontal="center"/>
    </xf>
    <xf numFmtId="174" fontId="37" fillId="8" borderId="0" xfId="121" applyNumberFormat="1" applyFont="1" applyFill="1" applyBorder="1" applyAlignment="1">
      <alignment horizontal="right" vertical="center" indent="4"/>
    </xf>
    <xf numFmtId="0" fontId="46" fillId="8" borderId="45" xfId="0" applyFont="1" applyFill="1" applyBorder="1" applyAlignment="1">
      <alignment horizontal="left" vertical="center" wrapText="1" indent="2"/>
    </xf>
  </cellXfs>
  <cellStyles count="219">
    <cellStyle name="Заголовок 1 2" xfId="119"/>
    <cellStyle name="Заголовок 1 3" xfId="133"/>
    <cellStyle name="Заголовок 1 4" xfId="134"/>
    <cellStyle name="Заголовок 2 2" xfId="135"/>
    <cellStyle name="Заголовок 2 3" xfId="136"/>
    <cellStyle name="Заголовок 2 4" xfId="137"/>
    <cellStyle name="Обычный" xfId="0" builtinId="0"/>
    <cellStyle name="Обычный 12" xfId="123"/>
    <cellStyle name="Обычный 12 2" xfId="128"/>
    <cellStyle name="Обычный 13" xfId="1"/>
    <cellStyle name="Обычный 13 2" xfId="138"/>
    <cellStyle name="Обычный 2" xfId="2"/>
    <cellStyle name="Обычный 2 2" xfId="3"/>
    <cellStyle name="Обычный 2 2 2" xfId="4"/>
    <cellStyle name="Обычный 2 2 3" xfId="116"/>
    <cellStyle name="Обычный 2 3" xfId="5"/>
    <cellStyle name="Обычный 2 4" xfId="113"/>
    <cellStyle name="Обычный 2 4 2" xfId="131"/>
    <cellStyle name="Обычный 2_Расчет норматива" xfId="6"/>
    <cellStyle name="Обычный 3" xfId="7"/>
    <cellStyle name="Обычный 3 2" xfId="8"/>
    <cellStyle name="Обычный 3 3" xfId="117"/>
    <cellStyle name="Обычный 4" xfId="9"/>
    <cellStyle name="Обычный 4 2" xfId="10"/>
    <cellStyle name="Обычный 5" xfId="11"/>
    <cellStyle name="Обычный 5 2" xfId="12"/>
    <cellStyle name="Обычный 6" xfId="13"/>
    <cellStyle name="Обычный 6 2" xfId="14"/>
    <cellStyle name="Обычный 7" xfId="15"/>
    <cellStyle name="Обычный 7 2" xfId="16"/>
    <cellStyle name="Обычный 8" xfId="115"/>
    <cellStyle name="Обычный 8 2" xfId="139"/>
    <cellStyle name="Обычный 8 2 2" xfId="218"/>
    <cellStyle name="Обычный 9" xfId="118"/>
    <cellStyle name="Процентный" xfId="126" builtinId="5"/>
    <cellStyle name="Процентный 10" xfId="132"/>
    <cellStyle name="Процентный 2" xfId="17"/>
    <cellStyle name="Процентный 2 2" xfId="18"/>
    <cellStyle name="Процентный 2 2 2" xfId="19"/>
    <cellStyle name="Процентный 2 2 2 2" xfId="140"/>
    <cellStyle name="Процентный 2 2 3" xfId="141"/>
    <cellStyle name="Процентный 2 2_Школы" xfId="20"/>
    <cellStyle name="Процентный 2 3" xfId="21"/>
    <cellStyle name="Процентный 2 3 2" xfId="142"/>
    <cellStyle name="Процентный 2_Школы" xfId="22"/>
    <cellStyle name="Процентный 3" xfId="23"/>
    <cellStyle name="Процентный 3 2" xfId="24"/>
    <cellStyle name="Процентный 3 2 2" xfId="25"/>
    <cellStyle name="Процентный 3 2 2 2" xfId="26"/>
    <cellStyle name="Процентный 3 2 2 2 2" xfId="143"/>
    <cellStyle name="Процентный 3 2 2 3" xfId="144"/>
    <cellStyle name="Процентный 3 2 2_Школы" xfId="27"/>
    <cellStyle name="Процентный 3 2 3" xfId="28"/>
    <cellStyle name="Процентный 3 2 3 2" xfId="145"/>
    <cellStyle name="Процентный 3 2 4" xfId="146"/>
    <cellStyle name="Процентный 3 2_Школы" xfId="29"/>
    <cellStyle name="Процентный 3 3" xfId="30"/>
    <cellStyle name="Процентный 3 3 2" xfId="31"/>
    <cellStyle name="Процентный 3 3 2 2" xfId="32"/>
    <cellStyle name="Процентный 3 3 2 2 2" xfId="147"/>
    <cellStyle name="Процентный 3 3 2 3" xfId="148"/>
    <cellStyle name="Процентный 3 3 2_Школы" xfId="33"/>
    <cellStyle name="Процентный 3 3 3" xfId="34"/>
    <cellStyle name="Процентный 3 3 3 2" xfId="149"/>
    <cellStyle name="Процентный 3 3 4" xfId="150"/>
    <cellStyle name="Процентный 3 3_Школы" xfId="35"/>
    <cellStyle name="Процентный 3 4" xfId="36"/>
    <cellStyle name="Процентный 3 4 2" xfId="37"/>
    <cellStyle name="Процентный 3 4 2 2" xfId="38"/>
    <cellStyle name="Процентный 3 4 2 2 2" xfId="151"/>
    <cellStyle name="Процентный 3 4 2 3" xfId="152"/>
    <cellStyle name="Процентный 3 4 2_Школы" xfId="39"/>
    <cellStyle name="Процентный 3 4 3" xfId="40"/>
    <cellStyle name="Процентный 3 4 3 2" xfId="153"/>
    <cellStyle name="Процентный 3 4 4" xfId="154"/>
    <cellStyle name="Процентный 3 4_Школы" xfId="41"/>
    <cellStyle name="Процентный 3 5" xfId="42"/>
    <cellStyle name="Процентный 3 5 2" xfId="43"/>
    <cellStyle name="Процентный 3 5 2 2" xfId="155"/>
    <cellStyle name="Процентный 3 5 3" xfId="156"/>
    <cellStyle name="Процентный 3 5_Школы" xfId="44"/>
    <cellStyle name="Процентный 3 6" xfId="45"/>
    <cellStyle name="Процентный 3 6 2" xfId="157"/>
    <cellStyle name="Процентный 3 7" xfId="158"/>
    <cellStyle name="Процентный 3_Школы" xfId="46"/>
    <cellStyle name="Процентный 4" xfId="47"/>
    <cellStyle name="Процентный 4 2" xfId="48"/>
    <cellStyle name="Процентный 4 2 2" xfId="49"/>
    <cellStyle name="Процентный 4 2 2 2" xfId="159"/>
    <cellStyle name="Процентный 4 2 3" xfId="160"/>
    <cellStyle name="Процентный 4 2_Школы" xfId="50"/>
    <cellStyle name="Процентный 4 3" xfId="51"/>
    <cellStyle name="Процентный 4 3 2" xfId="161"/>
    <cellStyle name="Процентный 4 4" xfId="162"/>
    <cellStyle name="Процентный 4_Школы" xfId="52"/>
    <cellStyle name="Процентный 5" xfId="53"/>
    <cellStyle name="Процентный 5 2" xfId="54"/>
    <cellStyle name="Процентный 5 2 2" xfId="163"/>
    <cellStyle name="Процентный 5 3" xfId="164"/>
    <cellStyle name="Процентный 5_Школы" xfId="55"/>
    <cellStyle name="Процентный 6" xfId="56"/>
    <cellStyle name="Процентный 6 2" xfId="111"/>
    <cellStyle name="Процентный 6 2 2" xfId="165"/>
    <cellStyle name="Процентный 6 3" xfId="166"/>
    <cellStyle name="Процентный 7" xfId="57"/>
    <cellStyle name="Процентный 7 2" xfId="167"/>
    <cellStyle name="Процентный 8" xfId="122"/>
    <cellStyle name="Процентный 9" xfId="130"/>
    <cellStyle name="Таб: +|-" xfId="121"/>
    <cellStyle name="Таб: +|- 2" xfId="168"/>
    <cellStyle name="Таб: Графа" xfId="124"/>
    <cellStyle name="Таб: Номер" xfId="125"/>
    <cellStyle name="Таб: Номер 2" xfId="169"/>
    <cellStyle name="Финансовый" xfId="127" builtinId="3"/>
    <cellStyle name="Финансовый 10" xfId="129"/>
    <cellStyle name="Финансовый 2" xfId="58"/>
    <cellStyle name="Финансовый 2 12" xfId="170"/>
    <cellStyle name="Финансовый 2 2" xfId="59"/>
    <cellStyle name="Финансовый 2 2 2" xfId="60"/>
    <cellStyle name="Финансовый 2 2 2 2" xfId="61"/>
    <cellStyle name="Финансовый 2 2 2 2 2" xfId="171"/>
    <cellStyle name="Финансовый 2 2 2 3" xfId="172"/>
    <cellStyle name="Финансовый 2 2 2_Школы" xfId="62"/>
    <cellStyle name="Финансовый 2 2 3" xfId="63"/>
    <cellStyle name="Финансовый 2 2 3 2" xfId="173"/>
    <cellStyle name="Финансовый 2 2 4" xfId="174"/>
    <cellStyle name="Финансовый 2 2 5" xfId="175"/>
    <cellStyle name="Финансовый 2 2 6" xfId="176"/>
    <cellStyle name="Финансовый 2 2_Школы" xfId="64"/>
    <cellStyle name="Финансовый 2 3" xfId="65"/>
    <cellStyle name="Финансовый 2 3 2" xfId="66"/>
    <cellStyle name="Финансовый 2 3 2 2" xfId="177"/>
    <cellStyle name="Финансовый 2 3 3" xfId="178"/>
    <cellStyle name="Финансовый 2 3_Школы" xfId="67"/>
    <cellStyle name="Финансовый 2 4" xfId="68"/>
    <cellStyle name="Финансовый 2 4 2" xfId="179"/>
    <cellStyle name="Финансовый 2 5" xfId="114"/>
    <cellStyle name="Финансовый 2_Школы" xfId="69"/>
    <cellStyle name="Финансовый 3" xfId="70"/>
    <cellStyle name="Финансовый 3 2" xfId="71"/>
    <cellStyle name="Финансовый 3 2 2" xfId="72"/>
    <cellStyle name="Финансовый 3 2 2 2" xfId="180"/>
    <cellStyle name="Финансовый 3 2 3" xfId="181"/>
    <cellStyle name="Финансовый 3 2_Школы" xfId="73"/>
    <cellStyle name="Финансовый 3 3" xfId="74"/>
    <cellStyle name="Финансовый 3 3 2" xfId="182"/>
    <cellStyle name="Финансовый 3_Школы" xfId="75"/>
    <cellStyle name="Финансовый 4" xfId="76"/>
    <cellStyle name="Финансовый 4 2" xfId="77"/>
    <cellStyle name="Финансовый 4 2 2" xfId="78"/>
    <cellStyle name="Финансовый 4 2 2 2" xfId="79"/>
    <cellStyle name="Финансовый 4 2 2 2 2" xfId="183"/>
    <cellStyle name="Финансовый 4 2 2 3" xfId="184"/>
    <cellStyle name="Финансовый 4 2 2_Школы" xfId="80"/>
    <cellStyle name="Финансовый 4 2 3" xfId="81"/>
    <cellStyle name="Финансовый 4 2 3 2" xfId="185"/>
    <cellStyle name="Финансовый 4 2 4" xfId="186"/>
    <cellStyle name="Финансовый 4 2 5" xfId="187"/>
    <cellStyle name="Финансовый 4 2 6" xfId="188"/>
    <cellStyle name="Финансовый 4 2_Школы" xfId="82"/>
    <cellStyle name="Финансовый 4 3" xfId="83"/>
    <cellStyle name="Финансовый 4 3 2" xfId="84"/>
    <cellStyle name="Финансовый 4 3 2 2" xfId="85"/>
    <cellStyle name="Финансовый 4 3 2 2 2" xfId="189"/>
    <cellStyle name="Финансовый 4 3 2 3" xfId="190"/>
    <cellStyle name="Финансовый 4 3 2_Школы" xfId="86"/>
    <cellStyle name="Финансовый 4 3 3" xfId="87"/>
    <cellStyle name="Финансовый 4 3 3 2" xfId="191"/>
    <cellStyle name="Финансовый 4 3 4" xfId="192"/>
    <cellStyle name="Финансовый 4 3 5" xfId="193"/>
    <cellStyle name="Финансовый 4 3 6" xfId="194"/>
    <cellStyle name="Финансовый 4 3_Школы" xfId="88"/>
    <cellStyle name="Финансовый 4 4" xfId="89"/>
    <cellStyle name="Финансовый 4 4 2" xfId="90"/>
    <cellStyle name="Финансовый 4 4 2 2" xfId="91"/>
    <cellStyle name="Финансовый 4 4 2 2 2" xfId="195"/>
    <cellStyle name="Финансовый 4 4 2 3" xfId="196"/>
    <cellStyle name="Финансовый 4 4 2_Школы" xfId="92"/>
    <cellStyle name="Финансовый 4 4 3" xfId="93"/>
    <cellStyle name="Финансовый 4 4 3 2" xfId="197"/>
    <cellStyle name="Финансовый 4 4 4" xfId="198"/>
    <cellStyle name="Финансовый 4 4 5" xfId="199"/>
    <cellStyle name="Финансовый 4 4 6" xfId="200"/>
    <cellStyle name="Финансовый 4 4_Школы" xfId="94"/>
    <cellStyle name="Финансовый 4 5" xfId="95"/>
    <cellStyle name="Финансовый 4 5 2" xfId="96"/>
    <cellStyle name="Финансовый 4 5 2 2" xfId="201"/>
    <cellStyle name="Финансовый 4 5 3" xfId="202"/>
    <cellStyle name="Финансовый 4 5_Школы" xfId="97"/>
    <cellStyle name="Финансовый 4 6" xfId="98"/>
    <cellStyle name="Финансовый 4 6 2" xfId="203"/>
    <cellStyle name="Финансовый 4 7" xfId="204"/>
    <cellStyle name="Финансовый 4 8" xfId="205"/>
    <cellStyle name="Финансовый 4 9" xfId="206"/>
    <cellStyle name="Финансовый 4_Школы" xfId="99"/>
    <cellStyle name="Финансовый 5" xfId="100"/>
    <cellStyle name="Финансовый 5 2" xfId="101"/>
    <cellStyle name="Финансовый 5 2 2" xfId="102"/>
    <cellStyle name="Финансовый 5 2 2 2" xfId="207"/>
    <cellStyle name="Финансовый 5 2 3" xfId="208"/>
    <cellStyle name="Финансовый 5 2_Школы" xfId="103"/>
    <cellStyle name="Финансовый 5 3" xfId="104"/>
    <cellStyle name="Финансовый 5 3 2" xfId="209"/>
    <cellStyle name="Финансовый 5 4" xfId="210"/>
    <cellStyle name="Финансовый 5 5" xfId="211"/>
    <cellStyle name="Финансовый 5 6" xfId="212"/>
    <cellStyle name="Финансовый 5_Школы" xfId="105"/>
    <cellStyle name="Финансовый 6" xfId="106"/>
    <cellStyle name="Финансовый 6 2" xfId="107"/>
    <cellStyle name="Финансовый 6 2 2" xfId="213"/>
    <cellStyle name="Финансовый 6 3" xfId="214"/>
    <cellStyle name="Финансовый 6_Школы" xfId="108"/>
    <cellStyle name="Финансовый 7" xfId="109"/>
    <cellStyle name="Финансовый 7 2" xfId="112"/>
    <cellStyle name="Финансовый 7 2 2" xfId="215"/>
    <cellStyle name="Финансовый 7 3" xfId="216"/>
    <cellStyle name="Финансовый 8" xfId="110"/>
    <cellStyle name="Финансовый 8 2" xfId="217"/>
    <cellStyle name="Финансовый 9" xfId="1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579D1C"/>
      <rgbColor rgb="00003300"/>
      <rgbColor rgb="00333300"/>
      <rgbColor rgb="00CE181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8;&#1077;&#1088;&#1077;&#1093;&#1086;&#1074;&#1072;/&#1041;&#1102;&#1076;&#1078;&#1077;&#1090;/2025/&#1057;&#1091;&#1073;&#1074;&#1077;&#1085;&#1094;&#1080;&#1080;%20&#1085;&#1072;%20&#1044;&#1054;%20&#1080;%20&#1054;&#1054;%20&#1085;&#1072;%20%202025%20&#1075;&#1086;&#1076;_&#1089;&#1074;&#1086;&#1076;_&#1089;%20&#1087;&#1089;&#1080;&#1093;&#1086;&#1083;&#1086;&#1075;&#1072;&#1084;&#1080;%20&#1087;&#1086;%20&#1096;&#1082;&#1086;&#1083;&#1072;&#1084;_31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рмативы ДО"/>
      <sheetName val="Нормативы ОО"/>
      <sheetName val="Контингент2025"/>
      <sheetName val="Расчет ДО"/>
      <sheetName val="Расчет ОО"/>
      <sheetName val="Свод"/>
      <sheetName val="сравнение расчетов"/>
      <sheetName val="Лист1"/>
      <sheetName val="ДОУ"/>
      <sheetName val="ООО"/>
      <sheetName val="Лист3"/>
      <sheetName val="контингент"/>
      <sheetName val="Анализ контингента по ООО"/>
      <sheetName val="Анализ контингента по ДОУ"/>
      <sheetName val="Лист2"/>
    </sheetNames>
    <sheetDataSet>
      <sheetData sheetId="0">
        <row r="59">
          <cell r="D59">
            <v>3.6549707602339179E-2</v>
          </cell>
          <cell r="E59">
            <v>7.3099415204678359E-2</v>
          </cell>
          <cell r="F59">
            <v>8.771929824561403E-2</v>
          </cell>
          <cell r="G59">
            <v>0.1023391812865497</v>
          </cell>
          <cell r="H59">
            <v>0.1023391812865497</v>
          </cell>
          <cell r="I59">
            <v>3.0193236714975844E-2</v>
          </cell>
          <cell r="J59">
            <v>6.0386473429951688E-2</v>
          </cell>
          <cell r="K59">
            <v>7.2463768115942032E-2</v>
          </cell>
          <cell r="L59">
            <v>8.4541062801932368E-2</v>
          </cell>
          <cell r="M59">
            <v>8.4541062801932368E-2</v>
          </cell>
        </row>
        <row r="60">
          <cell r="D60">
            <v>4.6296296296296294E-2</v>
          </cell>
          <cell r="E60">
            <v>9.2592592592592587E-2</v>
          </cell>
          <cell r="F60">
            <v>0.1111111111111111</v>
          </cell>
          <cell r="G60">
            <v>0.12962962962962962</v>
          </cell>
          <cell r="H60">
            <v>0.12962962962962962</v>
          </cell>
          <cell r="I60">
            <v>3.4722222222222224E-2</v>
          </cell>
          <cell r="J60">
            <v>6.9444444444444448E-2</v>
          </cell>
          <cell r="K60">
            <v>8.3333333333333329E-2</v>
          </cell>
          <cell r="L60">
            <v>9.7222222222222224E-2</v>
          </cell>
          <cell r="M60">
            <v>9.7222222222222224E-2</v>
          </cell>
        </row>
        <row r="61">
          <cell r="D61">
            <v>6.9444444444444448E-2</v>
          </cell>
          <cell r="E61">
            <v>0.1388888888888889</v>
          </cell>
          <cell r="F61">
            <v>0.16666666666666666</v>
          </cell>
          <cell r="G61">
            <v>0.19444444444444445</v>
          </cell>
          <cell r="H61">
            <v>0.19444444444444445</v>
          </cell>
          <cell r="I61">
            <v>4.6296296296296294E-2</v>
          </cell>
          <cell r="J61">
            <v>9.2592592592592587E-2</v>
          </cell>
          <cell r="K61">
            <v>0.1111111111111111</v>
          </cell>
          <cell r="L61">
            <v>0.12962962962962962</v>
          </cell>
          <cell r="M61">
            <v>0.12962962962962962</v>
          </cell>
        </row>
        <row r="62">
          <cell r="D62">
            <v>6.9444444444444448E-2</v>
          </cell>
          <cell r="E62">
            <v>0.1388888888888889</v>
          </cell>
          <cell r="F62">
            <v>0.16666666666666666</v>
          </cell>
          <cell r="G62">
            <v>0.19444444444444445</v>
          </cell>
          <cell r="H62">
            <v>0.19444444444444445</v>
          </cell>
          <cell r="I62">
            <v>6.9444444444444448E-2</v>
          </cell>
          <cell r="J62">
            <v>0.1388888888888889</v>
          </cell>
          <cell r="K62">
            <v>0.16666666666666666</v>
          </cell>
          <cell r="L62">
            <v>0.19444444444444445</v>
          </cell>
          <cell r="M62">
            <v>0.19444444444444445</v>
          </cell>
        </row>
        <row r="63">
          <cell r="D63">
            <v>0.1388888888888889</v>
          </cell>
          <cell r="E63">
            <v>0.27777777777777779</v>
          </cell>
          <cell r="F63">
            <v>0.33333333333333331</v>
          </cell>
          <cell r="G63">
            <v>0.3888888888888889</v>
          </cell>
          <cell r="H63">
            <v>0.3888888888888889</v>
          </cell>
          <cell r="I63">
            <v>0.1388888888888889</v>
          </cell>
          <cell r="J63">
            <v>0.27777777777777779</v>
          </cell>
          <cell r="K63">
            <v>0.33333333333333331</v>
          </cell>
          <cell r="L63">
            <v>0.3888888888888889</v>
          </cell>
          <cell r="M63">
            <v>0.3888888888888889</v>
          </cell>
        </row>
        <row r="64">
          <cell r="D64">
            <v>6.9444444444444448E-2</v>
          </cell>
          <cell r="E64">
            <v>0.1388888888888889</v>
          </cell>
          <cell r="F64">
            <v>0.16666666666666666</v>
          </cell>
          <cell r="G64">
            <v>0.19444444444444445</v>
          </cell>
          <cell r="H64">
            <v>0.19444444444444445</v>
          </cell>
          <cell r="I64">
            <v>6.9444444444444448E-2</v>
          </cell>
          <cell r="J64">
            <v>0.1388888888888889</v>
          </cell>
          <cell r="K64">
            <v>0.16666666666666666</v>
          </cell>
          <cell r="L64">
            <v>0.19444444444444445</v>
          </cell>
          <cell r="M64">
            <v>0.19444444444444445</v>
          </cell>
        </row>
        <row r="65">
          <cell r="D65">
            <v>6.9444444444444448E-2</v>
          </cell>
          <cell r="E65">
            <v>0.1388888888888889</v>
          </cell>
          <cell r="F65">
            <v>0.16666666666666666</v>
          </cell>
          <cell r="G65">
            <v>0.19444444444444445</v>
          </cell>
          <cell r="H65">
            <v>0.19444444444444445</v>
          </cell>
          <cell r="I65">
            <v>4.6296296296296294E-2</v>
          </cell>
          <cell r="J65">
            <v>9.2592592592592587E-2</v>
          </cell>
          <cell r="K65">
            <v>0.1111111111111111</v>
          </cell>
          <cell r="L65">
            <v>0.12962962962962962</v>
          </cell>
          <cell r="M65">
            <v>0.12962962962962962</v>
          </cell>
        </row>
        <row r="66">
          <cell r="D66">
            <v>6.9444444444444448E-2</v>
          </cell>
          <cell r="E66">
            <v>0.1388888888888889</v>
          </cell>
          <cell r="F66">
            <v>0.16666666666666666</v>
          </cell>
          <cell r="G66">
            <v>0.19444444444444445</v>
          </cell>
          <cell r="H66">
            <v>0.19444444444444445</v>
          </cell>
          <cell r="I66">
            <v>6.9444444444444448E-2</v>
          </cell>
          <cell r="J66">
            <v>0.1388888888888889</v>
          </cell>
          <cell r="K66">
            <v>0.16666666666666666</v>
          </cell>
          <cell r="L66">
            <v>0.19444444444444445</v>
          </cell>
          <cell r="M66">
            <v>0.19444444444444445</v>
          </cell>
        </row>
        <row r="67">
          <cell r="D67">
            <v>6.9444444444444448E-2</v>
          </cell>
          <cell r="E67">
            <v>0.1388888888888889</v>
          </cell>
          <cell r="F67">
            <v>0.16666666666666666</v>
          </cell>
          <cell r="G67">
            <v>0.19444444444444445</v>
          </cell>
          <cell r="H67">
            <v>0.19444444444444445</v>
          </cell>
          <cell r="I67">
            <v>4.6296296296296294E-2</v>
          </cell>
          <cell r="J67">
            <v>9.2592592592592587E-2</v>
          </cell>
          <cell r="K67">
            <v>0.1111111111111111</v>
          </cell>
          <cell r="L67">
            <v>0.12962962962962962</v>
          </cell>
          <cell r="M67">
            <v>0.12962962962962962</v>
          </cell>
        </row>
        <row r="68">
          <cell r="D68">
            <v>6.9444444444444448E-2</v>
          </cell>
          <cell r="E68">
            <v>0.1388888888888889</v>
          </cell>
          <cell r="F68">
            <v>0.16666666666666666</v>
          </cell>
          <cell r="G68">
            <v>0.19444444444444445</v>
          </cell>
          <cell r="H68">
            <v>0.19444444444444445</v>
          </cell>
          <cell r="I68">
            <v>4.6296296296296294E-2</v>
          </cell>
          <cell r="J68">
            <v>9.2592592592592587E-2</v>
          </cell>
          <cell r="K68">
            <v>0.1111111111111111</v>
          </cell>
          <cell r="L68">
            <v>0.12962962962962962</v>
          </cell>
          <cell r="M68">
            <v>0.12962962962962962</v>
          </cell>
        </row>
        <row r="69">
          <cell r="D69" t="str">
            <v>x</v>
          </cell>
          <cell r="E69" t="str">
            <v>x</v>
          </cell>
          <cell r="F69" t="str">
            <v>x</v>
          </cell>
          <cell r="G69" t="str">
            <v>x</v>
          </cell>
          <cell r="H69" t="str">
            <v>x</v>
          </cell>
          <cell r="I69">
            <v>4.084967320261438E-2</v>
          </cell>
          <cell r="J69">
            <v>8.1699346405228759E-2</v>
          </cell>
          <cell r="K69">
            <v>9.8039215686274508E-2</v>
          </cell>
          <cell r="L69">
            <v>0.11437908496732026</v>
          </cell>
          <cell r="M69">
            <v>0.11437908496732026</v>
          </cell>
        </row>
        <row r="70">
          <cell r="D70">
            <v>6.9444444444444448E-2</v>
          </cell>
          <cell r="E70">
            <v>0.1388888888888889</v>
          </cell>
          <cell r="F70">
            <v>0.16666666666666666</v>
          </cell>
          <cell r="G70">
            <v>0.19444444444444445</v>
          </cell>
          <cell r="H70">
            <v>0.19444444444444445</v>
          </cell>
          <cell r="I70">
            <v>6.9444444444444448E-2</v>
          </cell>
          <cell r="J70">
            <v>0.1388888888888889</v>
          </cell>
          <cell r="K70">
            <v>0.16666666666666666</v>
          </cell>
          <cell r="L70">
            <v>0.19444444444444445</v>
          </cell>
          <cell r="M70">
            <v>0.19444444444444445</v>
          </cell>
        </row>
        <row r="71">
          <cell r="D71">
            <v>6.9444444444444448E-2</v>
          </cell>
          <cell r="E71">
            <v>0.1388888888888889</v>
          </cell>
          <cell r="F71">
            <v>0.16666666666666666</v>
          </cell>
          <cell r="G71">
            <v>0.19444444444444445</v>
          </cell>
          <cell r="H71">
            <v>0.19444444444444445</v>
          </cell>
          <cell r="I71">
            <v>4.084967320261438E-2</v>
          </cell>
          <cell r="J71">
            <v>8.1699346405228759E-2</v>
          </cell>
          <cell r="K71">
            <v>9.8039215686274508E-2</v>
          </cell>
          <cell r="L71">
            <v>0.11437908496732026</v>
          </cell>
          <cell r="M71">
            <v>0.11437908496732026</v>
          </cell>
        </row>
        <row r="72">
          <cell r="D72">
            <v>6.9444444444444448E-2</v>
          </cell>
          <cell r="E72">
            <v>0.1388888888888889</v>
          </cell>
          <cell r="F72">
            <v>0.16666666666666666</v>
          </cell>
          <cell r="G72">
            <v>0.19444444444444445</v>
          </cell>
          <cell r="H72">
            <v>0.19444444444444445</v>
          </cell>
          <cell r="I72">
            <v>6.9444444444444448E-2</v>
          </cell>
          <cell r="J72">
            <v>0.1388888888888889</v>
          </cell>
          <cell r="K72">
            <v>0.16666666666666666</v>
          </cell>
          <cell r="L72">
            <v>0.19444444444444445</v>
          </cell>
          <cell r="M72">
            <v>0.19444444444444445</v>
          </cell>
        </row>
        <row r="73">
          <cell r="D73">
            <v>6.9444444444444448E-2</v>
          </cell>
          <cell r="E73">
            <v>0.1388888888888889</v>
          </cell>
          <cell r="F73">
            <v>0.16666666666666666</v>
          </cell>
          <cell r="G73">
            <v>0.19444444444444445</v>
          </cell>
          <cell r="H73">
            <v>0.19444444444444445</v>
          </cell>
          <cell r="I73">
            <v>4.6296296296296294E-2</v>
          </cell>
          <cell r="J73">
            <v>9.2592592592592587E-2</v>
          </cell>
          <cell r="K73">
            <v>0.1111111111111111</v>
          </cell>
          <cell r="L73">
            <v>0.12962962962962962</v>
          </cell>
          <cell r="M73">
            <v>0.12962962962962962</v>
          </cell>
        </row>
        <row r="74">
          <cell r="D74" t="str">
            <v>x</v>
          </cell>
          <cell r="E74" t="str">
            <v>x</v>
          </cell>
          <cell r="F74" t="str">
            <v>x</v>
          </cell>
          <cell r="G74" t="str">
            <v>x</v>
          </cell>
          <cell r="H74" t="str">
            <v>x</v>
          </cell>
          <cell r="I74">
            <v>6.9444444444444448E-2</v>
          </cell>
          <cell r="J74">
            <v>0.1388888888888889</v>
          </cell>
          <cell r="K74">
            <v>0.16666666666666666</v>
          </cell>
          <cell r="L74">
            <v>0.19444444444444445</v>
          </cell>
          <cell r="M74">
            <v>0.19444444444444445</v>
          </cell>
        </row>
        <row r="75">
          <cell r="D75">
            <v>6.9444444444444448E-2</v>
          </cell>
          <cell r="E75">
            <v>0.1388888888888889</v>
          </cell>
          <cell r="F75">
            <v>0.16666666666666666</v>
          </cell>
          <cell r="G75">
            <v>0.19444444444444445</v>
          </cell>
          <cell r="H75">
            <v>0.19444444444444445</v>
          </cell>
          <cell r="I75">
            <v>6.9444444444444448E-2</v>
          </cell>
          <cell r="J75">
            <v>0.1388888888888889</v>
          </cell>
          <cell r="K75">
            <v>0.16666666666666666</v>
          </cell>
          <cell r="L75">
            <v>0.19444444444444445</v>
          </cell>
          <cell r="M75">
            <v>0.19444444444444445</v>
          </cell>
        </row>
        <row r="76">
          <cell r="D76">
            <v>6.9444444444444448E-2</v>
          </cell>
          <cell r="E76">
            <v>0.1388888888888889</v>
          </cell>
          <cell r="F76">
            <v>0.16666666666666666</v>
          </cell>
          <cell r="G76">
            <v>0.19444444444444445</v>
          </cell>
          <cell r="H76">
            <v>0.19444444444444445</v>
          </cell>
          <cell r="I76" t="str">
            <v>x</v>
          </cell>
          <cell r="J76" t="str">
            <v>x</v>
          </cell>
          <cell r="K76" t="str">
            <v>x</v>
          </cell>
          <cell r="L76" t="str">
            <v>x</v>
          </cell>
          <cell r="M76" t="str">
            <v>x</v>
          </cell>
        </row>
        <row r="77">
          <cell r="D77">
            <v>0.16666666666666666</v>
          </cell>
          <cell r="E77">
            <v>0.33333333333333331</v>
          </cell>
          <cell r="F77">
            <v>0.4</v>
          </cell>
          <cell r="G77">
            <v>0.46666666666666667</v>
          </cell>
          <cell r="H77">
            <v>0.46666666666666667</v>
          </cell>
          <cell r="I77">
            <v>0.16666666666666666</v>
          </cell>
          <cell r="J77">
            <v>0.33333333333333331</v>
          </cell>
          <cell r="K77">
            <v>0.4</v>
          </cell>
          <cell r="L77">
            <v>0.46666666666666667</v>
          </cell>
          <cell r="M77">
            <v>0.46666666666666667</v>
          </cell>
        </row>
        <row r="78">
          <cell r="D78">
            <v>0.16666666666666666</v>
          </cell>
          <cell r="E78">
            <v>0.33333333333333331</v>
          </cell>
          <cell r="F78">
            <v>0.4</v>
          </cell>
          <cell r="G78">
            <v>0.46666666666666667</v>
          </cell>
          <cell r="H78">
            <v>0.46666666666666667</v>
          </cell>
          <cell r="I78">
            <v>0.125</v>
          </cell>
          <cell r="J78">
            <v>0.25</v>
          </cell>
          <cell r="K78">
            <v>0.3</v>
          </cell>
          <cell r="L78">
            <v>0.35</v>
          </cell>
          <cell r="M78">
            <v>0.35</v>
          </cell>
        </row>
        <row r="79">
          <cell r="D79">
            <v>0.16666666666666666</v>
          </cell>
          <cell r="E79">
            <v>0.33333333333333331</v>
          </cell>
          <cell r="F79">
            <v>0.4</v>
          </cell>
          <cell r="G79">
            <v>0.46666666666666667</v>
          </cell>
          <cell r="H79">
            <v>0.46666666666666667</v>
          </cell>
          <cell r="I79">
            <v>0.16666666666666666</v>
          </cell>
          <cell r="J79">
            <v>0.33333333333333331</v>
          </cell>
          <cell r="K79">
            <v>0.4</v>
          </cell>
          <cell r="L79">
            <v>0.46666666666666667</v>
          </cell>
          <cell r="M79">
            <v>0.46666666666666667</v>
          </cell>
        </row>
        <row r="80">
          <cell r="D80">
            <v>0.16666666666666666</v>
          </cell>
          <cell r="E80">
            <v>0.33333333333333331</v>
          </cell>
          <cell r="F80">
            <v>0.4</v>
          </cell>
          <cell r="G80">
            <v>0.46666666666666667</v>
          </cell>
          <cell r="H80">
            <v>0.46666666666666667</v>
          </cell>
          <cell r="I80">
            <v>0.1</v>
          </cell>
          <cell r="J80">
            <v>0.2</v>
          </cell>
          <cell r="K80">
            <v>0.24</v>
          </cell>
          <cell r="L80">
            <v>0.28000000000000003</v>
          </cell>
          <cell r="M80">
            <v>0.28000000000000003</v>
          </cell>
        </row>
        <row r="81">
          <cell r="D81">
            <v>0.16666666666666666</v>
          </cell>
          <cell r="E81">
            <v>0.33333333333333331</v>
          </cell>
          <cell r="F81">
            <v>0.4</v>
          </cell>
          <cell r="G81">
            <v>0.46666666666666667</v>
          </cell>
          <cell r="H81">
            <v>0.46666666666666667</v>
          </cell>
          <cell r="I81">
            <v>0.1</v>
          </cell>
          <cell r="J81">
            <v>0.2</v>
          </cell>
          <cell r="K81">
            <v>0.24</v>
          </cell>
          <cell r="L81">
            <v>0.28000000000000003</v>
          </cell>
          <cell r="M81">
            <v>0.28000000000000003</v>
          </cell>
        </row>
        <row r="82">
          <cell r="D82" t="str">
            <v>x</v>
          </cell>
          <cell r="E82" t="str">
            <v>x</v>
          </cell>
          <cell r="F82" t="str">
            <v>x</v>
          </cell>
          <cell r="G82" t="str">
            <v>x</v>
          </cell>
          <cell r="H82" t="str">
            <v>x</v>
          </cell>
          <cell r="I82">
            <v>8.3333333333333329E-2</v>
          </cell>
          <cell r="J82">
            <v>0.16666666666666666</v>
          </cell>
          <cell r="K82">
            <v>0.2</v>
          </cell>
          <cell r="L82">
            <v>0.23333333333333334</v>
          </cell>
          <cell r="M82">
            <v>0.23333333333333334</v>
          </cell>
        </row>
        <row r="83">
          <cell r="D83">
            <v>0.16666666666666666</v>
          </cell>
          <cell r="E83">
            <v>0.33333333333333331</v>
          </cell>
          <cell r="F83">
            <v>0.4</v>
          </cell>
          <cell r="G83">
            <v>0.46666666666666667</v>
          </cell>
          <cell r="H83">
            <v>0.46666666666666667</v>
          </cell>
          <cell r="I83">
            <v>0.125</v>
          </cell>
          <cell r="J83">
            <v>0.25</v>
          </cell>
          <cell r="K83">
            <v>0.3</v>
          </cell>
          <cell r="L83">
            <v>0.35</v>
          </cell>
          <cell r="M83">
            <v>0.35</v>
          </cell>
        </row>
        <row r="84">
          <cell r="D84">
            <v>0.16666666666666666</v>
          </cell>
          <cell r="E84">
            <v>0.33333333333333331</v>
          </cell>
          <cell r="F84">
            <v>0.4</v>
          </cell>
          <cell r="G84">
            <v>0.46666666666666667</v>
          </cell>
          <cell r="H84">
            <v>0.46666666666666667</v>
          </cell>
          <cell r="I84">
            <v>0.1</v>
          </cell>
          <cell r="J84">
            <v>0.2</v>
          </cell>
          <cell r="K84">
            <v>0.24</v>
          </cell>
          <cell r="L84">
            <v>0.28000000000000003</v>
          </cell>
          <cell r="M84">
            <v>0.28000000000000003</v>
          </cell>
        </row>
        <row r="85">
          <cell r="D85">
            <v>0.2</v>
          </cell>
          <cell r="E85">
            <v>0.4</v>
          </cell>
          <cell r="F85">
            <v>0.48</v>
          </cell>
          <cell r="G85">
            <v>0.56000000000000005</v>
          </cell>
          <cell r="H85">
            <v>0.56000000000000005</v>
          </cell>
          <cell r="I85">
            <v>0.2</v>
          </cell>
          <cell r="J85">
            <v>0.4</v>
          </cell>
          <cell r="K85">
            <v>0.48</v>
          </cell>
          <cell r="L85">
            <v>0.56000000000000005</v>
          </cell>
          <cell r="M85">
            <v>0.56000000000000005</v>
          </cell>
        </row>
        <row r="86">
          <cell r="D86">
            <v>0.16666666666666666</v>
          </cell>
          <cell r="E86">
            <v>0.33333333333333331</v>
          </cell>
          <cell r="F86">
            <v>0.4</v>
          </cell>
          <cell r="G86">
            <v>0.46666666666666667</v>
          </cell>
          <cell r="H86">
            <v>0.46666666666666667</v>
          </cell>
          <cell r="I86">
            <v>0.1</v>
          </cell>
          <cell r="J86">
            <v>0.2</v>
          </cell>
          <cell r="K86">
            <v>0.24</v>
          </cell>
          <cell r="L86">
            <v>0.28000000000000003</v>
          </cell>
          <cell r="M86">
            <v>0.28000000000000003</v>
          </cell>
        </row>
        <row r="87">
          <cell r="D87" t="str">
            <v>x</v>
          </cell>
          <cell r="E87" t="str">
            <v>x</v>
          </cell>
          <cell r="F87" t="str">
            <v>x</v>
          </cell>
          <cell r="G87" t="str">
            <v>x</v>
          </cell>
          <cell r="H87" t="str">
            <v>x</v>
          </cell>
          <cell r="I87">
            <v>0.125</v>
          </cell>
          <cell r="J87">
            <v>0.25</v>
          </cell>
          <cell r="K87">
            <v>0.3</v>
          </cell>
          <cell r="L87">
            <v>0.35</v>
          </cell>
          <cell r="M87">
            <v>0.35</v>
          </cell>
        </row>
        <row r="88">
          <cell r="D88">
            <v>0.2</v>
          </cell>
          <cell r="E88">
            <v>0.4</v>
          </cell>
          <cell r="F88">
            <v>0.48</v>
          </cell>
          <cell r="G88">
            <v>0.56000000000000005</v>
          </cell>
          <cell r="H88">
            <v>0.56000000000000005</v>
          </cell>
          <cell r="I88">
            <v>0.2</v>
          </cell>
          <cell r="J88">
            <v>0.4</v>
          </cell>
          <cell r="K88">
            <v>0.48</v>
          </cell>
          <cell r="L88">
            <v>0.56000000000000005</v>
          </cell>
          <cell r="M88">
            <v>0.56000000000000005</v>
          </cell>
        </row>
        <row r="89">
          <cell r="D89">
            <v>0.1</v>
          </cell>
          <cell r="E89">
            <v>0.2</v>
          </cell>
          <cell r="F89">
            <v>0.24</v>
          </cell>
          <cell r="G89">
            <v>0.28000000000000003</v>
          </cell>
          <cell r="H89">
            <v>0.28000000000000003</v>
          </cell>
          <cell r="I89">
            <v>6.6666666666666666E-2</v>
          </cell>
          <cell r="J89">
            <v>0.13333333333333333</v>
          </cell>
          <cell r="K89">
            <v>0.16</v>
          </cell>
          <cell r="L89">
            <v>0.18666666666666668</v>
          </cell>
          <cell r="M89">
            <v>0.18666666666666668</v>
          </cell>
        </row>
        <row r="95">
          <cell r="D95">
            <v>3.2894736842105261E-2</v>
          </cell>
          <cell r="E95">
            <v>6.5789473684210523E-2</v>
          </cell>
          <cell r="F95">
            <v>7.8947368421052627E-2</v>
          </cell>
          <cell r="G95">
            <v>9.2105263157894732E-2</v>
          </cell>
          <cell r="H95">
            <v>0.15789473684210525</v>
          </cell>
          <cell r="I95">
            <v>2.717391304347826E-2</v>
          </cell>
          <cell r="J95">
            <v>5.434782608695652E-2</v>
          </cell>
          <cell r="K95">
            <v>6.5217391304347824E-2</v>
          </cell>
          <cell r="L95">
            <v>7.6086956521739135E-2</v>
          </cell>
          <cell r="M95">
            <v>0.13043478260869565</v>
          </cell>
        </row>
        <row r="96">
          <cell r="D96">
            <v>4.1666666666666664E-2</v>
          </cell>
          <cell r="E96">
            <v>8.3333333333333329E-2</v>
          </cell>
          <cell r="F96">
            <v>0.1</v>
          </cell>
          <cell r="G96">
            <v>0.11666666666666667</v>
          </cell>
          <cell r="H96">
            <v>0.2</v>
          </cell>
          <cell r="I96">
            <v>3.125E-2</v>
          </cell>
          <cell r="J96">
            <v>6.25E-2</v>
          </cell>
          <cell r="K96">
            <v>7.4999999999999997E-2</v>
          </cell>
          <cell r="L96">
            <v>8.7499999999999994E-2</v>
          </cell>
          <cell r="M96">
            <v>0.15</v>
          </cell>
        </row>
        <row r="97">
          <cell r="D97">
            <v>6.25E-2</v>
          </cell>
          <cell r="E97">
            <v>0.125</v>
          </cell>
          <cell r="F97">
            <v>0.15</v>
          </cell>
          <cell r="G97">
            <v>0.17499999999999999</v>
          </cell>
          <cell r="H97">
            <v>0.3</v>
          </cell>
          <cell r="I97">
            <v>4.1666666666666664E-2</v>
          </cell>
          <cell r="J97">
            <v>8.3333333333333329E-2</v>
          </cell>
          <cell r="K97">
            <v>0.1</v>
          </cell>
          <cell r="L97">
            <v>0.11666666666666667</v>
          </cell>
          <cell r="M97">
            <v>0.2</v>
          </cell>
        </row>
        <row r="98">
          <cell r="D98">
            <v>6.25E-2</v>
          </cell>
          <cell r="E98">
            <v>0.125</v>
          </cell>
          <cell r="F98">
            <v>0.15</v>
          </cell>
          <cell r="G98">
            <v>0.17499999999999999</v>
          </cell>
          <cell r="H98">
            <v>0.3</v>
          </cell>
          <cell r="I98">
            <v>6.25E-2</v>
          </cell>
          <cell r="J98">
            <v>0.125</v>
          </cell>
          <cell r="K98">
            <v>0.15</v>
          </cell>
          <cell r="L98">
            <v>0.17499999999999999</v>
          </cell>
          <cell r="M98">
            <v>0.3</v>
          </cell>
        </row>
        <row r="99">
          <cell r="D99">
            <v>0.125</v>
          </cell>
          <cell r="E99">
            <v>0.25</v>
          </cell>
          <cell r="F99">
            <v>0.3</v>
          </cell>
          <cell r="G99">
            <v>0.35</v>
          </cell>
          <cell r="H99">
            <v>0.6</v>
          </cell>
          <cell r="I99">
            <v>0.125</v>
          </cell>
          <cell r="J99">
            <v>0.25</v>
          </cell>
          <cell r="K99">
            <v>0.3</v>
          </cell>
          <cell r="L99">
            <v>0.35</v>
          </cell>
          <cell r="M99">
            <v>0.6</v>
          </cell>
        </row>
        <row r="100">
          <cell r="D100">
            <v>6.25E-2</v>
          </cell>
          <cell r="E100">
            <v>0.125</v>
          </cell>
          <cell r="F100">
            <v>0.15</v>
          </cell>
          <cell r="G100">
            <v>0.17499999999999999</v>
          </cell>
          <cell r="H100">
            <v>0.3</v>
          </cell>
          <cell r="I100">
            <v>6.25E-2</v>
          </cell>
          <cell r="J100">
            <v>0.125</v>
          </cell>
          <cell r="K100">
            <v>0.15</v>
          </cell>
          <cell r="L100">
            <v>0.17499999999999999</v>
          </cell>
          <cell r="M100">
            <v>0.3</v>
          </cell>
        </row>
        <row r="101">
          <cell r="D101">
            <v>6.25E-2</v>
          </cell>
          <cell r="E101">
            <v>0.125</v>
          </cell>
          <cell r="F101">
            <v>0.15</v>
          </cell>
          <cell r="G101">
            <v>0.17499999999999999</v>
          </cell>
          <cell r="H101">
            <v>0.3</v>
          </cell>
          <cell r="I101">
            <v>4.1666666666666664E-2</v>
          </cell>
          <cell r="J101">
            <v>8.3333333333333329E-2</v>
          </cell>
          <cell r="K101">
            <v>0.1</v>
          </cell>
          <cell r="L101">
            <v>0.11666666666666667</v>
          </cell>
          <cell r="M101">
            <v>0.2</v>
          </cell>
        </row>
        <row r="102">
          <cell r="D102">
            <v>6.25E-2</v>
          </cell>
          <cell r="E102">
            <v>0.125</v>
          </cell>
          <cell r="F102">
            <v>0.15</v>
          </cell>
          <cell r="G102">
            <v>0.17499999999999999</v>
          </cell>
          <cell r="H102">
            <v>0.3</v>
          </cell>
          <cell r="I102">
            <v>6.25E-2</v>
          </cell>
          <cell r="J102">
            <v>0.125</v>
          </cell>
          <cell r="K102">
            <v>0.15</v>
          </cell>
          <cell r="L102">
            <v>0.17499999999999999</v>
          </cell>
          <cell r="M102">
            <v>0.3</v>
          </cell>
        </row>
        <row r="103">
          <cell r="D103">
            <v>6.25E-2</v>
          </cell>
          <cell r="E103">
            <v>0.125</v>
          </cell>
          <cell r="F103">
            <v>0.15</v>
          </cell>
          <cell r="G103">
            <v>0.17499999999999999</v>
          </cell>
          <cell r="H103">
            <v>0.3</v>
          </cell>
          <cell r="I103">
            <v>4.1666666666666664E-2</v>
          </cell>
          <cell r="J103">
            <v>8.3333333333333329E-2</v>
          </cell>
          <cell r="K103">
            <v>0.1</v>
          </cell>
          <cell r="L103">
            <v>0.11666666666666667</v>
          </cell>
          <cell r="M103">
            <v>0.2</v>
          </cell>
        </row>
        <row r="104">
          <cell r="D104">
            <v>6.25E-2</v>
          </cell>
          <cell r="E104">
            <v>0.125</v>
          </cell>
          <cell r="F104">
            <v>0.15</v>
          </cell>
          <cell r="G104">
            <v>0.17499999999999999</v>
          </cell>
          <cell r="H104">
            <v>0.3</v>
          </cell>
          <cell r="I104">
            <v>4.1666666666666664E-2</v>
          </cell>
          <cell r="J104">
            <v>8.3333333333333329E-2</v>
          </cell>
          <cell r="K104">
            <v>0.1</v>
          </cell>
          <cell r="L104">
            <v>0.11666666666666667</v>
          </cell>
          <cell r="M104">
            <v>0.2</v>
          </cell>
        </row>
        <row r="105">
          <cell r="D105" t="str">
            <v>x</v>
          </cell>
          <cell r="E105" t="str">
            <v>x</v>
          </cell>
          <cell r="F105" t="str">
            <v>x</v>
          </cell>
          <cell r="G105" t="str">
            <v>x</v>
          </cell>
          <cell r="H105" t="str">
            <v>x</v>
          </cell>
          <cell r="I105">
            <v>3.6764705882352942E-2</v>
          </cell>
          <cell r="J105">
            <v>7.3529411764705885E-2</v>
          </cell>
          <cell r="K105">
            <v>8.8235294117647065E-2</v>
          </cell>
          <cell r="L105">
            <v>0.10294117647058823</v>
          </cell>
          <cell r="M105">
            <v>0.17647058823529413</v>
          </cell>
        </row>
        <row r="106">
          <cell r="D106">
            <v>6.25E-2</v>
          </cell>
          <cell r="E106">
            <v>0.125</v>
          </cell>
          <cell r="F106">
            <v>0.15</v>
          </cell>
          <cell r="G106">
            <v>0.17499999999999999</v>
          </cell>
          <cell r="H106">
            <v>0.3</v>
          </cell>
          <cell r="I106">
            <v>6.25E-2</v>
          </cell>
          <cell r="J106">
            <v>0.125</v>
          </cell>
          <cell r="K106">
            <v>0.15</v>
          </cell>
          <cell r="L106">
            <v>0.17499999999999999</v>
          </cell>
          <cell r="M106">
            <v>0.3</v>
          </cell>
        </row>
        <row r="107">
          <cell r="D107">
            <v>6.25E-2</v>
          </cell>
          <cell r="E107">
            <v>0.125</v>
          </cell>
          <cell r="F107">
            <v>0.15</v>
          </cell>
          <cell r="G107">
            <v>0.17499999999999999</v>
          </cell>
          <cell r="H107">
            <v>0.3</v>
          </cell>
          <cell r="I107">
            <v>3.6764705882352942E-2</v>
          </cell>
          <cell r="J107">
            <v>7.3529411764705885E-2</v>
          </cell>
          <cell r="K107">
            <v>8.8235294117647065E-2</v>
          </cell>
          <cell r="L107">
            <v>0.10294117647058823</v>
          </cell>
          <cell r="M107">
            <v>0.17647058823529413</v>
          </cell>
        </row>
        <row r="108">
          <cell r="D108">
            <v>6.25E-2</v>
          </cell>
          <cell r="E108">
            <v>0.125</v>
          </cell>
          <cell r="F108">
            <v>0.15</v>
          </cell>
          <cell r="G108">
            <v>0.17499999999999999</v>
          </cell>
          <cell r="H108">
            <v>0.3</v>
          </cell>
          <cell r="I108">
            <v>6.25E-2</v>
          </cell>
          <cell r="J108">
            <v>0.125</v>
          </cell>
          <cell r="K108">
            <v>0.15</v>
          </cell>
          <cell r="L108">
            <v>0.17499999999999999</v>
          </cell>
          <cell r="M108">
            <v>0.3</v>
          </cell>
        </row>
        <row r="109">
          <cell r="D109">
            <v>6.25E-2</v>
          </cell>
          <cell r="E109">
            <v>0.125</v>
          </cell>
          <cell r="F109">
            <v>0.15</v>
          </cell>
          <cell r="G109">
            <v>0.17499999999999999</v>
          </cell>
          <cell r="H109">
            <v>0.3</v>
          </cell>
          <cell r="I109">
            <v>4.1666666666666664E-2</v>
          </cell>
          <cell r="J109">
            <v>8.3333333333333329E-2</v>
          </cell>
          <cell r="K109">
            <v>0.1</v>
          </cell>
          <cell r="L109">
            <v>0.11666666666666667</v>
          </cell>
          <cell r="M109">
            <v>0.2</v>
          </cell>
        </row>
        <row r="110">
          <cell r="D110" t="str">
            <v>x</v>
          </cell>
          <cell r="E110" t="str">
            <v>x</v>
          </cell>
          <cell r="F110" t="str">
            <v>x</v>
          </cell>
          <cell r="G110" t="str">
            <v>x</v>
          </cell>
          <cell r="H110" t="str">
            <v>x</v>
          </cell>
          <cell r="I110">
            <v>6.25E-2</v>
          </cell>
          <cell r="J110">
            <v>0.125</v>
          </cell>
          <cell r="K110">
            <v>0.15</v>
          </cell>
          <cell r="L110">
            <v>0.17499999999999999</v>
          </cell>
          <cell r="M110">
            <v>0.3</v>
          </cell>
        </row>
        <row r="111">
          <cell r="D111">
            <v>6.25E-2</v>
          </cell>
          <cell r="E111">
            <v>0.125</v>
          </cell>
          <cell r="F111">
            <v>0.15</v>
          </cell>
          <cell r="G111">
            <v>0.17499999999999999</v>
          </cell>
          <cell r="H111">
            <v>0.3</v>
          </cell>
          <cell r="I111">
            <v>6.25E-2</v>
          </cell>
          <cell r="J111">
            <v>0.125</v>
          </cell>
          <cell r="K111">
            <v>0.15</v>
          </cell>
          <cell r="L111">
            <v>0.17499999999999999</v>
          </cell>
          <cell r="M111">
            <v>0.3</v>
          </cell>
        </row>
        <row r="112">
          <cell r="D112">
            <v>6.25E-2</v>
          </cell>
          <cell r="E112">
            <v>0.125</v>
          </cell>
          <cell r="F112">
            <v>0.15</v>
          </cell>
          <cell r="G112">
            <v>0.17499999999999999</v>
          </cell>
          <cell r="H112">
            <v>0.3</v>
          </cell>
          <cell r="I112" t="str">
            <v>x</v>
          </cell>
          <cell r="J112" t="str">
            <v>x</v>
          </cell>
          <cell r="K112" t="str">
            <v>x</v>
          </cell>
          <cell r="L112" t="str">
            <v>x</v>
          </cell>
          <cell r="M112" t="str">
            <v>x</v>
          </cell>
        </row>
        <row r="113">
          <cell r="D113">
            <v>0.10416666666666667</v>
          </cell>
          <cell r="E113">
            <v>0.20833333333333334</v>
          </cell>
          <cell r="F113">
            <v>0.25</v>
          </cell>
          <cell r="G113">
            <v>0.29166666666666669</v>
          </cell>
          <cell r="H113">
            <v>0.5</v>
          </cell>
          <cell r="I113">
            <v>0.10416666666666667</v>
          </cell>
          <cell r="J113">
            <v>0.20833333333333334</v>
          </cell>
          <cell r="K113">
            <v>0.25</v>
          </cell>
          <cell r="L113">
            <v>0.29166666666666669</v>
          </cell>
          <cell r="M113">
            <v>0.5</v>
          </cell>
        </row>
        <row r="114">
          <cell r="D114">
            <v>0.10416666666666667</v>
          </cell>
          <cell r="E114">
            <v>0.20833333333333334</v>
          </cell>
          <cell r="F114">
            <v>0.25</v>
          </cell>
          <cell r="G114">
            <v>0.29166666666666669</v>
          </cell>
          <cell r="H114">
            <v>0.5</v>
          </cell>
          <cell r="I114">
            <v>7.8125E-2</v>
          </cell>
          <cell r="J114">
            <v>0.15625</v>
          </cell>
          <cell r="K114">
            <v>0.1875</v>
          </cell>
          <cell r="L114">
            <v>0.21875</v>
          </cell>
          <cell r="M114">
            <v>0.375</v>
          </cell>
        </row>
        <row r="115">
          <cell r="D115">
            <v>0.10416666666666667</v>
          </cell>
          <cell r="E115">
            <v>0.20833333333333334</v>
          </cell>
          <cell r="F115">
            <v>0.25</v>
          </cell>
          <cell r="G115">
            <v>0.29166666666666669</v>
          </cell>
          <cell r="H115">
            <v>0.5</v>
          </cell>
          <cell r="I115">
            <v>0.10416666666666667</v>
          </cell>
          <cell r="J115">
            <v>0.20833333333333334</v>
          </cell>
          <cell r="K115">
            <v>0.25</v>
          </cell>
          <cell r="L115">
            <v>0.29166666666666669</v>
          </cell>
          <cell r="M115">
            <v>0.5</v>
          </cell>
        </row>
        <row r="116">
          <cell r="D116">
            <v>0.10416666666666667</v>
          </cell>
          <cell r="E116">
            <v>0.20833333333333334</v>
          </cell>
          <cell r="F116">
            <v>0.25</v>
          </cell>
          <cell r="G116">
            <v>0.29166666666666669</v>
          </cell>
          <cell r="H116">
            <v>0.5</v>
          </cell>
          <cell r="I116">
            <v>6.25E-2</v>
          </cell>
          <cell r="J116">
            <v>0.125</v>
          </cell>
          <cell r="K116">
            <v>0.15</v>
          </cell>
          <cell r="L116">
            <v>0.17499999999999999</v>
          </cell>
          <cell r="M116">
            <v>0.3</v>
          </cell>
        </row>
        <row r="117">
          <cell r="D117">
            <v>0.10416666666666667</v>
          </cell>
          <cell r="E117">
            <v>0.20833333333333334</v>
          </cell>
          <cell r="F117">
            <v>0.25</v>
          </cell>
          <cell r="G117">
            <v>0.29166666666666669</v>
          </cell>
          <cell r="H117">
            <v>0.5</v>
          </cell>
          <cell r="I117">
            <v>6.25E-2</v>
          </cell>
          <cell r="J117">
            <v>0.125</v>
          </cell>
          <cell r="K117">
            <v>0.15</v>
          </cell>
          <cell r="L117">
            <v>0.17499999999999999</v>
          </cell>
          <cell r="M117">
            <v>0.3</v>
          </cell>
        </row>
        <row r="118">
          <cell r="D118" t="str">
            <v>x</v>
          </cell>
          <cell r="E118" t="str">
            <v>x</v>
          </cell>
          <cell r="F118" t="str">
            <v>x</v>
          </cell>
          <cell r="G118" t="str">
            <v>x</v>
          </cell>
          <cell r="H118" t="str">
            <v>x</v>
          </cell>
          <cell r="I118">
            <v>5.2083333333333336E-2</v>
          </cell>
          <cell r="J118">
            <v>0.10416666666666667</v>
          </cell>
          <cell r="K118">
            <v>0.125</v>
          </cell>
          <cell r="L118">
            <v>0.14583333333333334</v>
          </cell>
          <cell r="M118">
            <v>0.25</v>
          </cell>
        </row>
        <row r="119">
          <cell r="D119">
            <v>0.10416666666666667</v>
          </cell>
          <cell r="E119">
            <v>0.20833333333333334</v>
          </cell>
          <cell r="F119">
            <v>0.25</v>
          </cell>
          <cell r="G119">
            <v>0.29166666666666669</v>
          </cell>
          <cell r="H119">
            <v>0.5</v>
          </cell>
          <cell r="I119">
            <v>7.8125E-2</v>
          </cell>
          <cell r="J119">
            <v>0.15625</v>
          </cell>
          <cell r="K119">
            <v>0.1875</v>
          </cell>
          <cell r="L119">
            <v>0.21875</v>
          </cell>
          <cell r="M119">
            <v>0.375</v>
          </cell>
        </row>
        <row r="120">
          <cell r="D120">
            <v>0.10416666666666667</v>
          </cell>
          <cell r="E120">
            <v>0.20833333333333334</v>
          </cell>
          <cell r="F120">
            <v>0.25</v>
          </cell>
          <cell r="G120">
            <v>0.29166666666666669</v>
          </cell>
          <cell r="H120">
            <v>0.5</v>
          </cell>
          <cell r="I120">
            <v>6.25E-2</v>
          </cell>
          <cell r="J120">
            <v>0.125</v>
          </cell>
          <cell r="K120">
            <v>0.15</v>
          </cell>
          <cell r="L120">
            <v>0.17499999999999999</v>
          </cell>
          <cell r="M120">
            <v>0.3</v>
          </cell>
        </row>
        <row r="121">
          <cell r="D121">
            <v>0.125</v>
          </cell>
          <cell r="E121">
            <v>0.25</v>
          </cell>
          <cell r="F121">
            <v>0.3</v>
          </cell>
          <cell r="G121">
            <v>0.35</v>
          </cell>
          <cell r="H121">
            <v>0.6</v>
          </cell>
          <cell r="I121">
            <v>0.125</v>
          </cell>
          <cell r="J121">
            <v>0.25</v>
          </cell>
          <cell r="K121">
            <v>0.3</v>
          </cell>
          <cell r="L121">
            <v>0.35</v>
          </cell>
          <cell r="M121">
            <v>0.6</v>
          </cell>
        </row>
        <row r="122">
          <cell r="D122">
            <v>0.10416666666666667</v>
          </cell>
          <cell r="E122">
            <v>0.20833333333333334</v>
          </cell>
          <cell r="F122">
            <v>0.25</v>
          </cell>
          <cell r="G122">
            <v>0.29166666666666669</v>
          </cell>
          <cell r="H122">
            <v>0.5</v>
          </cell>
          <cell r="I122">
            <v>6.25E-2</v>
          </cell>
          <cell r="J122">
            <v>0.125</v>
          </cell>
          <cell r="K122">
            <v>0.15</v>
          </cell>
          <cell r="L122">
            <v>0.17499999999999999</v>
          </cell>
          <cell r="M122">
            <v>0.3</v>
          </cell>
        </row>
        <row r="123">
          <cell r="D123" t="str">
            <v>x</v>
          </cell>
          <cell r="E123" t="str">
            <v>x</v>
          </cell>
          <cell r="F123" t="str">
            <v>x</v>
          </cell>
          <cell r="G123" t="str">
            <v>x</v>
          </cell>
          <cell r="H123" t="str">
            <v>x</v>
          </cell>
          <cell r="I123">
            <v>7.8125E-2</v>
          </cell>
          <cell r="J123">
            <v>0.15625</v>
          </cell>
          <cell r="K123">
            <v>0.1875</v>
          </cell>
          <cell r="L123">
            <v>0.21875</v>
          </cell>
          <cell r="M123">
            <v>0.375</v>
          </cell>
        </row>
        <row r="124">
          <cell r="D124">
            <v>0.125</v>
          </cell>
          <cell r="E124">
            <v>0.25</v>
          </cell>
          <cell r="F124">
            <v>0.3</v>
          </cell>
          <cell r="G124">
            <v>0.35</v>
          </cell>
          <cell r="H124">
            <v>0.6</v>
          </cell>
          <cell r="I124">
            <v>0.125</v>
          </cell>
          <cell r="J124">
            <v>0.25</v>
          </cell>
          <cell r="K124">
            <v>0.3</v>
          </cell>
          <cell r="L124">
            <v>0.35</v>
          </cell>
          <cell r="M124">
            <v>0.6</v>
          </cell>
        </row>
        <row r="125">
          <cell r="D125">
            <v>6.25E-2</v>
          </cell>
          <cell r="E125">
            <v>0.125</v>
          </cell>
          <cell r="F125">
            <v>0.15</v>
          </cell>
          <cell r="G125">
            <v>0.17499999999999999</v>
          </cell>
          <cell r="H125">
            <v>0.3</v>
          </cell>
          <cell r="I125">
            <v>4.1666666666666664E-2</v>
          </cell>
          <cell r="J125">
            <v>8.3333333333333329E-2</v>
          </cell>
          <cell r="K125">
            <v>0.1</v>
          </cell>
          <cell r="L125">
            <v>0.11666666666666667</v>
          </cell>
          <cell r="M125">
            <v>0.2</v>
          </cell>
        </row>
        <row r="130">
          <cell r="D130">
            <v>1.3157894736842105E-2</v>
          </cell>
          <cell r="E130">
            <v>1.3157894736842105E-2</v>
          </cell>
          <cell r="F130">
            <v>1.3157894736842105E-2</v>
          </cell>
          <cell r="G130">
            <v>1.3157894736842105E-2</v>
          </cell>
          <cell r="H130">
            <v>1.3157894736842105E-2</v>
          </cell>
          <cell r="I130">
            <v>1.6304347826086956E-2</v>
          </cell>
          <cell r="J130">
            <v>1.6304347826086956E-2</v>
          </cell>
          <cell r="K130">
            <v>1.6304347826086956E-2</v>
          </cell>
          <cell r="L130">
            <v>1.6304347826086956E-2</v>
          </cell>
          <cell r="M130">
            <v>1.6304347826086956E-2</v>
          </cell>
        </row>
        <row r="131">
          <cell r="D131">
            <v>1.6666666666666666E-2</v>
          </cell>
          <cell r="E131">
            <v>1.6666666666666666E-2</v>
          </cell>
          <cell r="F131">
            <v>1.6666666666666666E-2</v>
          </cell>
          <cell r="G131">
            <v>1.6666666666666666E-2</v>
          </cell>
          <cell r="H131">
            <v>1.6666666666666666E-2</v>
          </cell>
          <cell r="I131">
            <v>1.8749999999999999E-2</v>
          </cell>
          <cell r="J131">
            <v>1.8749999999999999E-2</v>
          </cell>
          <cell r="K131">
            <v>1.8749999999999999E-2</v>
          </cell>
          <cell r="L131">
            <v>1.8749999999999999E-2</v>
          </cell>
          <cell r="M131">
            <v>1.8749999999999999E-2</v>
          </cell>
        </row>
        <row r="132">
          <cell r="D132">
            <v>2.5000000000000001E-2</v>
          </cell>
          <cell r="E132">
            <v>2.5000000000000001E-2</v>
          </cell>
          <cell r="F132">
            <v>2.5000000000000001E-2</v>
          </cell>
          <cell r="G132">
            <v>2.5000000000000001E-2</v>
          </cell>
          <cell r="H132">
            <v>2.5000000000000001E-2</v>
          </cell>
          <cell r="I132">
            <v>2.5000000000000001E-2</v>
          </cell>
          <cell r="J132">
            <v>2.5000000000000001E-2</v>
          </cell>
          <cell r="K132">
            <v>2.5000000000000001E-2</v>
          </cell>
          <cell r="L132">
            <v>2.5000000000000001E-2</v>
          </cell>
          <cell r="M132">
            <v>2.5000000000000001E-2</v>
          </cell>
        </row>
        <row r="133">
          <cell r="D133">
            <v>2.5000000000000001E-2</v>
          </cell>
          <cell r="E133">
            <v>2.5000000000000001E-2</v>
          </cell>
          <cell r="F133">
            <v>2.5000000000000001E-2</v>
          </cell>
          <cell r="G133">
            <v>2.5000000000000001E-2</v>
          </cell>
          <cell r="H133">
            <v>2.5000000000000001E-2</v>
          </cell>
          <cell r="I133">
            <v>3.7499999999999999E-2</v>
          </cell>
          <cell r="J133">
            <v>3.7499999999999999E-2</v>
          </cell>
          <cell r="K133">
            <v>3.7499999999999999E-2</v>
          </cell>
          <cell r="L133">
            <v>3.7499999999999999E-2</v>
          </cell>
          <cell r="M133">
            <v>3.7499999999999999E-2</v>
          </cell>
        </row>
        <row r="134">
          <cell r="D134">
            <v>0.05</v>
          </cell>
          <cell r="E134">
            <v>0.05</v>
          </cell>
          <cell r="F134">
            <v>0.05</v>
          </cell>
          <cell r="G134">
            <v>0.05</v>
          </cell>
          <cell r="H134">
            <v>0.05</v>
          </cell>
          <cell r="I134">
            <v>7.4999999999999997E-2</v>
          </cell>
          <cell r="J134">
            <v>7.4999999999999997E-2</v>
          </cell>
          <cell r="K134">
            <v>7.4999999999999997E-2</v>
          </cell>
          <cell r="L134">
            <v>7.4999999999999997E-2</v>
          </cell>
          <cell r="M134">
            <v>7.4999999999999997E-2</v>
          </cell>
        </row>
        <row r="135">
          <cell r="D135">
            <v>2.5000000000000001E-2</v>
          </cell>
          <cell r="E135">
            <v>2.5000000000000001E-2</v>
          </cell>
          <cell r="F135">
            <v>2.5000000000000001E-2</v>
          </cell>
          <cell r="G135">
            <v>2.5000000000000001E-2</v>
          </cell>
          <cell r="H135">
            <v>2.5000000000000001E-2</v>
          </cell>
          <cell r="I135">
            <v>3.7499999999999999E-2</v>
          </cell>
          <cell r="J135">
            <v>3.7499999999999999E-2</v>
          </cell>
          <cell r="K135">
            <v>3.7499999999999999E-2</v>
          </cell>
          <cell r="L135">
            <v>3.7499999999999999E-2</v>
          </cell>
          <cell r="M135">
            <v>3.7499999999999999E-2</v>
          </cell>
        </row>
        <row r="136">
          <cell r="D136">
            <v>2.5000000000000001E-2</v>
          </cell>
          <cell r="E136">
            <v>2.5000000000000001E-2</v>
          </cell>
          <cell r="F136">
            <v>2.5000000000000001E-2</v>
          </cell>
          <cell r="G136">
            <v>2.5000000000000001E-2</v>
          </cell>
          <cell r="H136">
            <v>2.5000000000000001E-2</v>
          </cell>
          <cell r="I136">
            <v>2.5000000000000001E-2</v>
          </cell>
          <cell r="J136">
            <v>2.5000000000000001E-2</v>
          </cell>
          <cell r="K136">
            <v>2.5000000000000001E-2</v>
          </cell>
          <cell r="L136">
            <v>2.5000000000000001E-2</v>
          </cell>
          <cell r="M136">
            <v>2.5000000000000001E-2</v>
          </cell>
        </row>
        <row r="137">
          <cell r="D137">
            <v>2.5000000000000001E-2</v>
          </cell>
          <cell r="E137">
            <v>2.5000000000000001E-2</v>
          </cell>
          <cell r="F137">
            <v>2.5000000000000001E-2</v>
          </cell>
          <cell r="G137">
            <v>2.5000000000000001E-2</v>
          </cell>
          <cell r="H137">
            <v>2.5000000000000001E-2</v>
          </cell>
          <cell r="I137">
            <v>3.7499999999999999E-2</v>
          </cell>
          <cell r="J137">
            <v>3.7499999999999999E-2</v>
          </cell>
          <cell r="K137">
            <v>3.7499999999999999E-2</v>
          </cell>
          <cell r="L137">
            <v>3.7499999999999999E-2</v>
          </cell>
          <cell r="M137">
            <v>3.7499999999999999E-2</v>
          </cell>
        </row>
        <row r="138">
          <cell r="D138">
            <v>2.5000000000000001E-2</v>
          </cell>
          <cell r="E138">
            <v>2.5000000000000001E-2</v>
          </cell>
          <cell r="F138">
            <v>2.5000000000000001E-2</v>
          </cell>
          <cell r="G138">
            <v>2.5000000000000001E-2</v>
          </cell>
          <cell r="H138">
            <v>2.5000000000000001E-2</v>
          </cell>
          <cell r="I138">
            <v>2.5000000000000001E-2</v>
          </cell>
          <cell r="J138">
            <v>2.5000000000000001E-2</v>
          </cell>
          <cell r="K138">
            <v>2.5000000000000001E-2</v>
          </cell>
          <cell r="L138">
            <v>2.5000000000000001E-2</v>
          </cell>
          <cell r="M138">
            <v>2.5000000000000001E-2</v>
          </cell>
        </row>
        <row r="139">
          <cell r="D139">
            <v>2.5000000000000001E-2</v>
          </cell>
          <cell r="E139">
            <v>2.5000000000000001E-2</v>
          </cell>
          <cell r="F139">
            <v>2.5000000000000001E-2</v>
          </cell>
          <cell r="G139">
            <v>2.5000000000000001E-2</v>
          </cell>
          <cell r="H139">
            <v>2.5000000000000001E-2</v>
          </cell>
          <cell r="I139">
            <v>2.5000000000000001E-2</v>
          </cell>
          <cell r="J139">
            <v>2.5000000000000001E-2</v>
          </cell>
          <cell r="K139">
            <v>2.5000000000000001E-2</v>
          </cell>
          <cell r="L139">
            <v>2.5000000000000001E-2</v>
          </cell>
          <cell r="M139">
            <v>2.5000000000000001E-2</v>
          </cell>
        </row>
        <row r="140">
          <cell r="D140" t="str">
            <v>x</v>
          </cell>
          <cell r="E140" t="str">
            <v>x</v>
          </cell>
          <cell r="F140" t="str">
            <v>x</v>
          </cell>
          <cell r="G140" t="str">
            <v>x</v>
          </cell>
          <cell r="H140" t="str">
            <v>x</v>
          </cell>
          <cell r="I140">
            <v>2.2058823529411766E-2</v>
          </cell>
          <cell r="J140">
            <v>2.2058823529411766E-2</v>
          </cell>
          <cell r="K140">
            <v>2.2058823529411766E-2</v>
          </cell>
          <cell r="L140">
            <v>2.2058823529411766E-2</v>
          </cell>
          <cell r="M140">
            <v>2.2058823529411766E-2</v>
          </cell>
        </row>
        <row r="141">
          <cell r="D141">
            <v>2.5000000000000001E-2</v>
          </cell>
          <cell r="E141">
            <v>2.5000000000000001E-2</v>
          </cell>
          <cell r="F141">
            <v>2.5000000000000001E-2</v>
          </cell>
          <cell r="G141">
            <v>2.5000000000000001E-2</v>
          </cell>
          <cell r="H141">
            <v>2.5000000000000001E-2</v>
          </cell>
          <cell r="I141">
            <v>3.7499999999999999E-2</v>
          </cell>
          <cell r="J141">
            <v>3.7499999999999999E-2</v>
          </cell>
          <cell r="K141">
            <v>3.7499999999999999E-2</v>
          </cell>
          <cell r="L141">
            <v>3.7499999999999999E-2</v>
          </cell>
          <cell r="M141">
            <v>3.7499999999999999E-2</v>
          </cell>
        </row>
        <row r="142">
          <cell r="D142">
            <v>2.5000000000000001E-2</v>
          </cell>
          <cell r="E142">
            <v>2.5000000000000001E-2</v>
          </cell>
          <cell r="F142">
            <v>2.5000000000000001E-2</v>
          </cell>
          <cell r="G142">
            <v>2.5000000000000001E-2</v>
          </cell>
          <cell r="H142">
            <v>2.5000000000000001E-2</v>
          </cell>
          <cell r="I142">
            <v>2.2058823529411766E-2</v>
          </cell>
          <cell r="J142">
            <v>2.2058823529411766E-2</v>
          </cell>
          <cell r="K142">
            <v>2.2058823529411766E-2</v>
          </cell>
          <cell r="L142">
            <v>2.2058823529411766E-2</v>
          </cell>
          <cell r="M142">
            <v>2.2058823529411766E-2</v>
          </cell>
        </row>
        <row r="143">
          <cell r="D143">
            <v>2.5000000000000001E-2</v>
          </cell>
          <cell r="E143">
            <v>2.5000000000000001E-2</v>
          </cell>
          <cell r="F143">
            <v>2.5000000000000001E-2</v>
          </cell>
          <cell r="G143">
            <v>2.5000000000000001E-2</v>
          </cell>
          <cell r="H143">
            <v>2.5000000000000001E-2</v>
          </cell>
          <cell r="I143">
            <v>3.7499999999999999E-2</v>
          </cell>
          <cell r="J143">
            <v>3.7499999999999999E-2</v>
          </cell>
          <cell r="K143">
            <v>3.7499999999999999E-2</v>
          </cell>
          <cell r="L143">
            <v>3.7499999999999999E-2</v>
          </cell>
          <cell r="M143">
            <v>3.7499999999999999E-2</v>
          </cell>
        </row>
        <row r="144">
          <cell r="D144">
            <v>2.5000000000000001E-2</v>
          </cell>
          <cell r="E144">
            <v>2.5000000000000001E-2</v>
          </cell>
          <cell r="F144">
            <v>2.5000000000000001E-2</v>
          </cell>
          <cell r="G144">
            <v>2.5000000000000001E-2</v>
          </cell>
          <cell r="H144">
            <v>2.5000000000000001E-2</v>
          </cell>
          <cell r="I144">
            <v>2.5000000000000001E-2</v>
          </cell>
          <cell r="J144">
            <v>2.5000000000000001E-2</v>
          </cell>
          <cell r="K144">
            <v>2.5000000000000001E-2</v>
          </cell>
          <cell r="L144">
            <v>2.5000000000000001E-2</v>
          </cell>
          <cell r="M144">
            <v>2.5000000000000001E-2</v>
          </cell>
        </row>
        <row r="145">
          <cell r="D145" t="str">
            <v>x</v>
          </cell>
          <cell r="E145" t="str">
            <v>x</v>
          </cell>
          <cell r="F145" t="str">
            <v>x</v>
          </cell>
          <cell r="G145" t="str">
            <v>x</v>
          </cell>
          <cell r="H145" t="str">
            <v>x</v>
          </cell>
          <cell r="I145">
            <v>3.7499999999999999E-2</v>
          </cell>
          <cell r="J145">
            <v>3.7499999999999999E-2</v>
          </cell>
          <cell r="K145">
            <v>3.7499999999999999E-2</v>
          </cell>
          <cell r="L145">
            <v>3.7499999999999999E-2</v>
          </cell>
          <cell r="M145">
            <v>3.7499999999999999E-2</v>
          </cell>
        </row>
        <row r="146">
          <cell r="D146">
            <v>2.5000000000000001E-2</v>
          </cell>
          <cell r="E146">
            <v>2.5000000000000001E-2</v>
          </cell>
          <cell r="F146">
            <v>2.5000000000000001E-2</v>
          </cell>
          <cell r="G146">
            <v>2.5000000000000001E-2</v>
          </cell>
          <cell r="H146">
            <v>2.5000000000000001E-2</v>
          </cell>
          <cell r="I146">
            <v>3.7499999999999999E-2</v>
          </cell>
          <cell r="J146">
            <v>3.7499999999999999E-2</v>
          </cell>
          <cell r="K146">
            <v>3.7499999999999999E-2</v>
          </cell>
          <cell r="L146">
            <v>3.7499999999999999E-2</v>
          </cell>
          <cell r="M146">
            <v>3.7499999999999999E-2</v>
          </cell>
        </row>
        <row r="147">
          <cell r="D147">
            <v>2.5000000000000001E-2</v>
          </cell>
          <cell r="E147">
            <v>2.5000000000000001E-2</v>
          </cell>
          <cell r="F147">
            <v>2.5000000000000001E-2</v>
          </cell>
          <cell r="G147">
            <v>2.5000000000000001E-2</v>
          </cell>
          <cell r="H147">
            <v>2.5000000000000001E-2</v>
          </cell>
          <cell r="I147" t="str">
            <v>x</v>
          </cell>
          <cell r="J147" t="str">
            <v>x</v>
          </cell>
          <cell r="K147" t="str">
            <v>x</v>
          </cell>
          <cell r="L147" t="str">
            <v>x</v>
          </cell>
          <cell r="M147" t="str">
            <v>x</v>
          </cell>
        </row>
        <row r="148">
          <cell r="D148">
            <v>4.1666666666666664E-2</v>
          </cell>
          <cell r="E148">
            <v>4.1666666666666664E-2</v>
          </cell>
          <cell r="F148">
            <v>4.1666666666666664E-2</v>
          </cell>
          <cell r="G148">
            <v>4.1666666666666664E-2</v>
          </cell>
          <cell r="H148">
            <v>4.1666666666666664E-2</v>
          </cell>
          <cell r="I148">
            <v>6.25E-2</v>
          </cell>
          <cell r="J148">
            <v>6.25E-2</v>
          </cell>
          <cell r="K148">
            <v>6.25E-2</v>
          </cell>
          <cell r="L148">
            <v>6.25E-2</v>
          </cell>
          <cell r="M148">
            <v>6.25E-2</v>
          </cell>
        </row>
        <row r="149">
          <cell r="D149">
            <v>4.1666666666666664E-2</v>
          </cell>
          <cell r="E149">
            <v>4.1666666666666664E-2</v>
          </cell>
          <cell r="F149">
            <v>4.1666666666666664E-2</v>
          </cell>
          <cell r="G149">
            <v>4.1666666666666664E-2</v>
          </cell>
          <cell r="H149">
            <v>4.1666666666666664E-2</v>
          </cell>
          <cell r="I149">
            <v>4.6875E-2</v>
          </cell>
          <cell r="J149">
            <v>4.6875E-2</v>
          </cell>
          <cell r="K149">
            <v>4.6875E-2</v>
          </cell>
          <cell r="L149">
            <v>4.6875E-2</v>
          </cell>
          <cell r="M149">
            <v>4.6875E-2</v>
          </cell>
        </row>
        <row r="150">
          <cell r="D150">
            <v>4.1666666666666664E-2</v>
          </cell>
          <cell r="E150">
            <v>4.1666666666666664E-2</v>
          </cell>
          <cell r="F150">
            <v>4.1666666666666664E-2</v>
          </cell>
          <cell r="G150">
            <v>4.1666666666666664E-2</v>
          </cell>
          <cell r="H150">
            <v>4.1666666666666664E-2</v>
          </cell>
          <cell r="I150">
            <v>6.25E-2</v>
          </cell>
          <cell r="J150">
            <v>6.25E-2</v>
          </cell>
          <cell r="K150">
            <v>6.25E-2</v>
          </cell>
          <cell r="L150">
            <v>6.25E-2</v>
          </cell>
          <cell r="M150">
            <v>6.25E-2</v>
          </cell>
        </row>
        <row r="151">
          <cell r="D151">
            <v>4.1666666666666664E-2</v>
          </cell>
          <cell r="E151">
            <v>4.1666666666666664E-2</v>
          </cell>
          <cell r="F151">
            <v>4.1666666666666664E-2</v>
          </cell>
          <cell r="G151">
            <v>4.1666666666666664E-2</v>
          </cell>
          <cell r="H151">
            <v>4.1666666666666664E-2</v>
          </cell>
          <cell r="I151">
            <v>3.7499999999999999E-2</v>
          </cell>
          <cell r="J151">
            <v>3.7499999999999999E-2</v>
          </cell>
          <cell r="K151">
            <v>3.7499999999999999E-2</v>
          </cell>
          <cell r="L151">
            <v>3.7499999999999999E-2</v>
          </cell>
          <cell r="M151">
            <v>3.7499999999999999E-2</v>
          </cell>
        </row>
        <row r="152">
          <cell r="D152">
            <v>4.1666666666666664E-2</v>
          </cell>
          <cell r="E152">
            <v>4.1666666666666664E-2</v>
          </cell>
          <cell r="F152">
            <v>4.1666666666666664E-2</v>
          </cell>
          <cell r="G152">
            <v>4.1666666666666664E-2</v>
          </cell>
          <cell r="H152">
            <v>4.1666666666666664E-2</v>
          </cell>
          <cell r="I152">
            <v>3.7499999999999999E-2</v>
          </cell>
          <cell r="J152">
            <v>3.7499999999999999E-2</v>
          </cell>
          <cell r="K152">
            <v>3.7499999999999999E-2</v>
          </cell>
          <cell r="L152">
            <v>3.7499999999999999E-2</v>
          </cell>
          <cell r="M152">
            <v>3.7499999999999999E-2</v>
          </cell>
        </row>
        <row r="153">
          <cell r="D153" t="str">
            <v>x</v>
          </cell>
          <cell r="E153" t="str">
            <v>x</v>
          </cell>
          <cell r="F153" t="str">
            <v>x</v>
          </cell>
          <cell r="G153" t="str">
            <v>x</v>
          </cell>
          <cell r="H153" t="str">
            <v>x</v>
          </cell>
          <cell r="I153">
            <v>3.125E-2</v>
          </cell>
          <cell r="J153">
            <v>3.125E-2</v>
          </cell>
          <cell r="K153">
            <v>3.125E-2</v>
          </cell>
          <cell r="L153">
            <v>3.125E-2</v>
          </cell>
          <cell r="M153">
            <v>3.125E-2</v>
          </cell>
        </row>
        <row r="154">
          <cell r="D154">
            <v>4.1666666666666664E-2</v>
          </cell>
          <cell r="E154">
            <v>4.1666666666666664E-2</v>
          </cell>
          <cell r="F154">
            <v>4.1666666666666664E-2</v>
          </cell>
          <cell r="G154">
            <v>4.1666666666666664E-2</v>
          </cell>
          <cell r="H154">
            <v>4.1666666666666664E-2</v>
          </cell>
          <cell r="I154">
            <v>4.6875E-2</v>
          </cell>
          <cell r="J154">
            <v>4.6875E-2</v>
          </cell>
          <cell r="K154">
            <v>4.6875E-2</v>
          </cell>
          <cell r="L154">
            <v>4.6875E-2</v>
          </cell>
          <cell r="M154">
            <v>4.6875E-2</v>
          </cell>
        </row>
        <row r="155">
          <cell r="D155">
            <v>4.1666666666666664E-2</v>
          </cell>
          <cell r="E155">
            <v>4.1666666666666664E-2</v>
          </cell>
          <cell r="F155">
            <v>4.1666666666666664E-2</v>
          </cell>
          <cell r="G155">
            <v>4.1666666666666664E-2</v>
          </cell>
          <cell r="H155">
            <v>4.1666666666666664E-2</v>
          </cell>
          <cell r="I155">
            <v>3.7499999999999999E-2</v>
          </cell>
          <cell r="J155">
            <v>3.7499999999999999E-2</v>
          </cell>
          <cell r="K155">
            <v>3.7499999999999999E-2</v>
          </cell>
          <cell r="L155">
            <v>3.7499999999999999E-2</v>
          </cell>
          <cell r="M155">
            <v>3.7499999999999999E-2</v>
          </cell>
        </row>
        <row r="156">
          <cell r="D156">
            <v>0.05</v>
          </cell>
          <cell r="E156">
            <v>0.05</v>
          </cell>
          <cell r="F156">
            <v>0.05</v>
          </cell>
          <cell r="G156">
            <v>0.05</v>
          </cell>
          <cell r="H156">
            <v>0.05</v>
          </cell>
          <cell r="I156">
            <v>7.4999999999999997E-2</v>
          </cell>
          <cell r="J156">
            <v>7.4999999999999997E-2</v>
          </cell>
          <cell r="K156">
            <v>7.4999999999999997E-2</v>
          </cell>
          <cell r="L156">
            <v>7.4999999999999997E-2</v>
          </cell>
          <cell r="M156">
            <v>7.4999999999999997E-2</v>
          </cell>
        </row>
        <row r="157">
          <cell r="D157">
            <v>4.1666666666666664E-2</v>
          </cell>
          <cell r="E157">
            <v>4.1666666666666664E-2</v>
          </cell>
          <cell r="F157">
            <v>4.1666666666666664E-2</v>
          </cell>
          <cell r="G157">
            <v>4.1666666666666664E-2</v>
          </cell>
          <cell r="H157">
            <v>4.1666666666666664E-2</v>
          </cell>
          <cell r="I157">
            <v>3.7499999999999999E-2</v>
          </cell>
          <cell r="J157">
            <v>3.7499999999999999E-2</v>
          </cell>
          <cell r="K157">
            <v>3.7499999999999999E-2</v>
          </cell>
          <cell r="L157">
            <v>3.7499999999999999E-2</v>
          </cell>
          <cell r="M157">
            <v>3.7499999999999999E-2</v>
          </cell>
        </row>
        <row r="158">
          <cell r="D158" t="str">
            <v>x</v>
          </cell>
          <cell r="E158" t="str">
            <v>x</v>
          </cell>
          <cell r="F158" t="str">
            <v>x</v>
          </cell>
          <cell r="G158" t="str">
            <v>x</v>
          </cell>
          <cell r="H158" t="str">
            <v>x</v>
          </cell>
          <cell r="I158">
            <v>4.6875E-2</v>
          </cell>
          <cell r="J158">
            <v>4.6875E-2</v>
          </cell>
          <cell r="K158">
            <v>4.6875E-2</v>
          </cell>
          <cell r="L158">
            <v>4.6875E-2</v>
          </cell>
          <cell r="M158">
            <v>4.6875E-2</v>
          </cell>
        </row>
        <row r="159">
          <cell r="D159">
            <v>0.05</v>
          </cell>
          <cell r="E159">
            <v>0.05</v>
          </cell>
          <cell r="F159">
            <v>0.05</v>
          </cell>
          <cell r="G159">
            <v>0.05</v>
          </cell>
          <cell r="H159">
            <v>0.05</v>
          </cell>
          <cell r="I159">
            <v>7.4999999999999997E-2</v>
          </cell>
          <cell r="J159">
            <v>7.4999999999999997E-2</v>
          </cell>
          <cell r="K159">
            <v>7.4999999999999997E-2</v>
          </cell>
          <cell r="L159">
            <v>7.4999999999999997E-2</v>
          </cell>
          <cell r="M159">
            <v>7.4999999999999997E-2</v>
          </cell>
        </row>
        <row r="160">
          <cell r="D160">
            <v>2.5000000000000001E-2</v>
          </cell>
          <cell r="E160">
            <v>2.5000000000000001E-2</v>
          </cell>
          <cell r="F160">
            <v>2.5000000000000001E-2</v>
          </cell>
          <cell r="G160">
            <v>2.5000000000000001E-2</v>
          </cell>
          <cell r="H160">
            <v>2.5000000000000001E-2</v>
          </cell>
          <cell r="I160">
            <v>2.5000000000000001E-2</v>
          </cell>
          <cell r="J160">
            <v>2.5000000000000001E-2</v>
          </cell>
          <cell r="K160">
            <v>2.5000000000000001E-2</v>
          </cell>
          <cell r="L160">
            <v>2.5000000000000001E-2</v>
          </cell>
          <cell r="M160">
            <v>2.5000000000000001E-2</v>
          </cell>
        </row>
        <row r="192">
          <cell r="D192">
            <v>0</v>
          </cell>
          <cell r="E192">
            <v>0</v>
          </cell>
          <cell r="F192">
            <v>0</v>
          </cell>
          <cell r="G192">
            <v>0</v>
          </cell>
          <cell r="H192">
            <v>0</v>
          </cell>
          <cell r="I192">
            <v>0</v>
          </cell>
          <cell r="J192">
            <v>0</v>
          </cell>
          <cell r="K192">
            <v>0</v>
          </cell>
          <cell r="L192">
            <v>0</v>
          </cell>
          <cell r="M192">
            <v>0</v>
          </cell>
        </row>
        <row r="193">
          <cell r="D193">
            <v>0</v>
          </cell>
          <cell r="E193">
            <v>0</v>
          </cell>
          <cell r="F193">
            <v>0</v>
          </cell>
          <cell r="G193">
            <v>0</v>
          </cell>
          <cell r="H193">
            <v>0</v>
          </cell>
          <cell r="I193">
            <v>0</v>
          </cell>
          <cell r="J193">
            <v>0</v>
          </cell>
          <cell r="K193">
            <v>0</v>
          </cell>
          <cell r="L193">
            <v>0</v>
          </cell>
          <cell r="M193">
            <v>0</v>
          </cell>
        </row>
        <row r="194">
          <cell r="D194">
            <v>0</v>
          </cell>
          <cell r="E194">
            <v>0</v>
          </cell>
          <cell r="F194">
            <v>0</v>
          </cell>
          <cell r="G194">
            <v>0</v>
          </cell>
          <cell r="H194">
            <v>0</v>
          </cell>
          <cell r="I194">
            <v>0</v>
          </cell>
          <cell r="J194">
            <v>0</v>
          </cell>
          <cell r="K194">
            <v>0</v>
          </cell>
          <cell r="L194">
            <v>0</v>
          </cell>
          <cell r="M194">
            <v>0</v>
          </cell>
        </row>
        <row r="195">
          <cell r="D195">
            <v>0</v>
          </cell>
          <cell r="E195">
            <v>0</v>
          </cell>
          <cell r="F195">
            <v>0</v>
          </cell>
          <cell r="G195">
            <v>0</v>
          </cell>
          <cell r="H195">
            <v>0</v>
          </cell>
          <cell r="I195">
            <v>0</v>
          </cell>
          <cell r="J195">
            <v>0</v>
          </cell>
          <cell r="K195">
            <v>0</v>
          </cell>
          <cell r="L195">
            <v>0</v>
          </cell>
          <cell r="M195">
            <v>0</v>
          </cell>
        </row>
        <row r="196">
          <cell r="D196">
            <v>0</v>
          </cell>
          <cell r="E196">
            <v>0</v>
          </cell>
          <cell r="F196">
            <v>0</v>
          </cell>
          <cell r="G196">
            <v>0</v>
          </cell>
          <cell r="H196">
            <v>0</v>
          </cell>
          <cell r="I196">
            <v>0</v>
          </cell>
          <cell r="J196">
            <v>0</v>
          </cell>
          <cell r="K196">
            <v>0</v>
          </cell>
          <cell r="L196">
            <v>0</v>
          </cell>
          <cell r="M196">
            <v>0</v>
          </cell>
        </row>
        <row r="197">
          <cell r="D197">
            <v>1.4999999999999999E-2</v>
          </cell>
          <cell r="E197">
            <v>1.4999999999999999E-2</v>
          </cell>
          <cell r="F197">
            <v>1.4999999999999999E-2</v>
          </cell>
          <cell r="G197">
            <v>1.4999999999999999E-2</v>
          </cell>
          <cell r="H197">
            <v>1.4999999999999999E-2</v>
          </cell>
          <cell r="I197">
            <v>1.4999999999999999E-2</v>
          </cell>
          <cell r="J197">
            <v>1.4999999999999999E-2</v>
          </cell>
          <cell r="K197">
            <v>1.4999999999999999E-2</v>
          </cell>
          <cell r="L197">
            <v>1.4999999999999999E-2</v>
          </cell>
          <cell r="M197">
            <v>1.4999999999999999E-2</v>
          </cell>
        </row>
        <row r="198">
          <cell r="D198">
            <v>1.4999999999999999E-2</v>
          </cell>
          <cell r="E198">
            <v>1.4999999999999999E-2</v>
          </cell>
          <cell r="F198">
            <v>1.4999999999999999E-2</v>
          </cell>
          <cell r="G198">
            <v>1.4999999999999999E-2</v>
          </cell>
          <cell r="H198">
            <v>1.4999999999999999E-2</v>
          </cell>
          <cell r="I198">
            <v>1.4999999999999999E-2</v>
          </cell>
          <cell r="J198">
            <v>1.4999999999999999E-2</v>
          </cell>
          <cell r="K198">
            <v>1.4999999999999999E-2</v>
          </cell>
          <cell r="L198">
            <v>1.4999999999999999E-2</v>
          </cell>
          <cell r="M198">
            <v>1.4999999999999999E-2</v>
          </cell>
        </row>
        <row r="199">
          <cell r="D199">
            <v>1.4999999999999999E-2</v>
          </cell>
          <cell r="E199">
            <v>1.4999999999999999E-2</v>
          </cell>
          <cell r="F199">
            <v>1.4999999999999999E-2</v>
          </cell>
          <cell r="G199">
            <v>1.4999999999999999E-2</v>
          </cell>
          <cell r="H199">
            <v>1.4999999999999999E-2</v>
          </cell>
          <cell r="I199">
            <v>1.4999999999999999E-2</v>
          </cell>
          <cell r="J199">
            <v>1.4999999999999999E-2</v>
          </cell>
          <cell r="K199">
            <v>1.4999999999999999E-2</v>
          </cell>
          <cell r="L199">
            <v>1.4999999999999999E-2</v>
          </cell>
          <cell r="M199">
            <v>1.4999999999999999E-2</v>
          </cell>
        </row>
        <row r="200">
          <cell r="D200">
            <v>1.4999999999999999E-2</v>
          </cell>
          <cell r="E200">
            <v>1.4999999999999999E-2</v>
          </cell>
          <cell r="F200">
            <v>1.4999999999999999E-2</v>
          </cell>
          <cell r="G200">
            <v>1.4999999999999999E-2</v>
          </cell>
          <cell r="H200">
            <v>1.4999999999999999E-2</v>
          </cell>
          <cell r="I200">
            <v>1.4999999999999999E-2</v>
          </cell>
          <cell r="J200">
            <v>1.4999999999999999E-2</v>
          </cell>
          <cell r="K200">
            <v>1.4999999999999999E-2</v>
          </cell>
          <cell r="L200">
            <v>1.4999999999999999E-2</v>
          </cell>
          <cell r="M200">
            <v>1.4999999999999999E-2</v>
          </cell>
        </row>
        <row r="201">
          <cell r="D201">
            <v>1.4999999999999999E-2</v>
          </cell>
          <cell r="E201">
            <v>1.4999999999999999E-2</v>
          </cell>
          <cell r="F201">
            <v>1.4999999999999999E-2</v>
          </cell>
          <cell r="G201">
            <v>1.4999999999999999E-2</v>
          </cell>
          <cell r="H201">
            <v>1.4999999999999999E-2</v>
          </cell>
          <cell r="I201">
            <v>1.4999999999999999E-2</v>
          </cell>
          <cell r="J201">
            <v>1.4999999999999999E-2</v>
          </cell>
          <cell r="K201">
            <v>1.4999999999999999E-2</v>
          </cell>
          <cell r="L201">
            <v>1.4999999999999999E-2</v>
          </cell>
          <cell r="M201">
            <v>1.4999999999999999E-2</v>
          </cell>
        </row>
        <row r="202">
          <cell r="D202">
            <v>0</v>
          </cell>
          <cell r="E202">
            <v>0</v>
          </cell>
          <cell r="F202">
            <v>0</v>
          </cell>
          <cell r="G202">
            <v>0</v>
          </cell>
          <cell r="H202">
            <v>0</v>
          </cell>
          <cell r="I202">
            <v>8.8235294117647058E-3</v>
          </cell>
          <cell r="J202">
            <v>8.8235294117647058E-3</v>
          </cell>
          <cell r="K202">
            <v>8.8235294117647058E-3</v>
          </cell>
          <cell r="L202">
            <v>8.8235294117647058E-3</v>
          </cell>
          <cell r="M202">
            <v>8.8235294117647058E-3</v>
          </cell>
        </row>
        <row r="203">
          <cell r="D203">
            <v>1.4999999999999999E-2</v>
          </cell>
          <cell r="E203">
            <v>1.4999999999999999E-2</v>
          </cell>
          <cell r="F203">
            <v>1.4999999999999999E-2</v>
          </cell>
          <cell r="G203">
            <v>1.4999999999999999E-2</v>
          </cell>
          <cell r="H203">
            <v>1.4999999999999999E-2</v>
          </cell>
          <cell r="I203">
            <v>1.4999999999999999E-2</v>
          </cell>
          <cell r="J203">
            <v>1.4999999999999999E-2</v>
          </cell>
          <cell r="K203">
            <v>1.4999999999999999E-2</v>
          </cell>
          <cell r="L203">
            <v>1.4999999999999999E-2</v>
          </cell>
          <cell r="M203">
            <v>1.4999999999999999E-2</v>
          </cell>
        </row>
        <row r="204">
          <cell r="D204">
            <v>1.4999999999999999E-2</v>
          </cell>
          <cell r="E204">
            <v>1.4999999999999999E-2</v>
          </cell>
          <cell r="F204">
            <v>1.4999999999999999E-2</v>
          </cell>
          <cell r="G204">
            <v>1.4999999999999999E-2</v>
          </cell>
          <cell r="H204">
            <v>1.4999999999999999E-2</v>
          </cell>
          <cell r="I204">
            <v>8.8235294117647058E-3</v>
          </cell>
          <cell r="J204">
            <v>8.8235294117647058E-3</v>
          </cell>
          <cell r="K204">
            <v>8.8235294117647058E-3</v>
          </cell>
          <cell r="L204">
            <v>8.8235294117647058E-3</v>
          </cell>
          <cell r="M204">
            <v>8.8235294117647058E-3</v>
          </cell>
        </row>
        <row r="205">
          <cell r="D205">
            <v>1.4999999999999999E-2</v>
          </cell>
          <cell r="E205">
            <v>1.4999999999999999E-2</v>
          </cell>
          <cell r="F205">
            <v>1.4999999999999999E-2</v>
          </cell>
          <cell r="G205">
            <v>1.4999999999999999E-2</v>
          </cell>
          <cell r="H205">
            <v>1.4999999999999999E-2</v>
          </cell>
          <cell r="I205">
            <v>1.4999999999999999E-2</v>
          </cell>
          <cell r="J205">
            <v>1.4999999999999999E-2</v>
          </cell>
          <cell r="K205">
            <v>1.4999999999999999E-2</v>
          </cell>
          <cell r="L205">
            <v>1.4999999999999999E-2</v>
          </cell>
          <cell r="M205">
            <v>1.4999999999999999E-2</v>
          </cell>
        </row>
        <row r="206">
          <cell r="D206">
            <v>1.4999999999999999E-2</v>
          </cell>
          <cell r="E206">
            <v>1.4999999999999999E-2</v>
          </cell>
          <cell r="F206">
            <v>1.4999999999999999E-2</v>
          </cell>
          <cell r="G206">
            <v>1.4999999999999999E-2</v>
          </cell>
          <cell r="H206">
            <v>1.4999999999999999E-2</v>
          </cell>
          <cell r="I206">
            <v>0.01</v>
          </cell>
          <cell r="J206">
            <v>0.01</v>
          </cell>
          <cell r="K206">
            <v>0.01</v>
          </cell>
          <cell r="L206">
            <v>0.01</v>
          </cell>
          <cell r="M206">
            <v>0.01</v>
          </cell>
        </row>
        <row r="207">
          <cell r="D207">
            <v>0</v>
          </cell>
          <cell r="E207">
            <v>0</v>
          </cell>
          <cell r="F207">
            <v>0</v>
          </cell>
          <cell r="G207">
            <v>0</v>
          </cell>
          <cell r="H207">
            <v>0</v>
          </cell>
          <cell r="I207">
            <v>1.4999999999999999E-2</v>
          </cell>
          <cell r="J207">
            <v>1.4999999999999999E-2</v>
          </cell>
          <cell r="K207">
            <v>1.4999999999999999E-2</v>
          </cell>
          <cell r="L207">
            <v>1.4999999999999999E-2</v>
          </cell>
          <cell r="M207">
            <v>1.4999999999999999E-2</v>
          </cell>
        </row>
        <row r="208">
          <cell r="D208">
            <v>1.4999999999999999E-2</v>
          </cell>
          <cell r="E208">
            <v>1.4999999999999999E-2</v>
          </cell>
          <cell r="F208">
            <v>1.4999999999999999E-2</v>
          </cell>
          <cell r="G208">
            <v>1.4999999999999999E-2</v>
          </cell>
          <cell r="H208">
            <v>1.4999999999999999E-2</v>
          </cell>
          <cell r="I208">
            <v>1.4999999999999999E-2</v>
          </cell>
          <cell r="J208">
            <v>1.4999999999999999E-2</v>
          </cell>
          <cell r="K208">
            <v>1.4999999999999999E-2</v>
          </cell>
          <cell r="L208">
            <v>1.4999999999999999E-2</v>
          </cell>
          <cell r="M208">
            <v>1.4999999999999999E-2</v>
          </cell>
        </row>
        <row r="209">
          <cell r="D209">
            <v>1.4999999999999999E-2</v>
          </cell>
          <cell r="E209">
            <v>1.4999999999999999E-2</v>
          </cell>
          <cell r="F209">
            <v>1.4999999999999999E-2</v>
          </cell>
          <cell r="G209">
            <v>1.4999999999999999E-2</v>
          </cell>
          <cell r="H209">
            <v>1.4999999999999999E-2</v>
          </cell>
          <cell r="I209">
            <v>0</v>
          </cell>
          <cell r="J209">
            <v>0</v>
          </cell>
          <cell r="K209">
            <v>0</v>
          </cell>
          <cell r="L209">
            <v>0</v>
          </cell>
          <cell r="M209">
            <v>0</v>
          </cell>
        </row>
        <row r="210">
          <cell r="D210">
            <v>8.3333333333333329E-2</v>
          </cell>
          <cell r="E210">
            <v>8.3333333333333329E-2</v>
          </cell>
          <cell r="F210">
            <v>8.3333333333333329E-2</v>
          </cell>
          <cell r="G210">
            <v>8.3333333333333329E-2</v>
          </cell>
          <cell r="H210">
            <v>8.3333333333333329E-2</v>
          </cell>
          <cell r="I210">
            <v>8.3333333333333329E-2</v>
          </cell>
          <cell r="J210">
            <v>8.3333333333333329E-2</v>
          </cell>
          <cell r="K210">
            <v>8.3333333333333329E-2</v>
          </cell>
          <cell r="L210">
            <v>8.3333333333333329E-2</v>
          </cell>
          <cell r="M210">
            <v>8.3333333333333329E-2</v>
          </cell>
        </row>
        <row r="211">
          <cell r="D211">
            <v>8.3333333333333329E-2</v>
          </cell>
          <cell r="E211">
            <v>8.3333333333333329E-2</v>
          </cell>
          <cell r="F211">
            <v>8.3333333333333329E-2</v>
          </cell>
          <cell r="G211">
            <v>8.3333333333333329E-2</v>
          </cell>
          <cell r="H211">
            <v>8.3333333333333329E-2</v>
          </cell>
          <cell r="I211">
            <v>6.25E-2</v>
          </cell>
          <cell r="J211">
            <v>6.25E-2</v>
          </cell>
          <cell r="K211">
            <v>6.25E-2</v>
          </cell>
          <cell r="L211">
            <v>6.25E-2</v>
          </cell>
          <cell r="M211">
            <v>6.25E-2</v>
          </cell>
        </row>
        <row r="212">
          <cell r="D212">
            <v>8.3333333333333329E-2</v>
          </cell>
          <cell r="E212">
            <v>8.3333333333333329E-2</v>
          </cell>
          <cell r="F212">
            <v>8.3333333333333329E-2</v>
          </cell>
          <cell r="G212">
            <v>8.3333333333333329E-2</v>
          </cell>
          <cell r="H212">
            <v>8.3333333333333329E-2</v>
          </cell>
          <cell r="I212">
            <v>8.3333333333333329E-2</v>
          </cell>
          <cell r="J212">
            <v>8.3333333333333329E-2</v>
          </cell>
          <cell r="K212">
            <v>8.3333333333333329E-2</v>
          </cell>
          <cell r="L212">
            <v>8.3333333333333329E-2</v>
          </cell>
          <cell r="M212">
            <v>8.3333333333333329E-2</v>
          </cell>
        </row>
        <row r="213">
          <cell r="D213">
            <v>8.3333333333333329E-2</v>
          </cell>
          <cell r="E213">
            <v>8.3333333333333329E-2</v>
          </cell>
          <cell r="F213">
            <v>8.3333333333333329E-2</v>
          </cell>
          <cell r="G213">
            <v>8.3333333333333329E-2</v>
          </cell>
          <cell r="H213">
            <v>8.3333333333333329E-2</v>
          </cell>
          <cell r="I213">
            <v>0.05</v>
          </cell>
          <cell r="J213">
            <v>0.05</v>
          </cell>
          <cell r="K213">
            <v>0.05</v>
          </cell>
          <cell r="L213">
            <v>0.05</v>
          </cell>
          <cell r="M213">
            <v>0.05</v>
          </cell>
        </row>
        <row r="214">
          <cell r="D214">
            <v>8.3333333333333329E-2</v>
          </cell>
          <cell r="E214">
            <v>8.3333333333333329E-2</v>
          </cell>
          <cell r="F214">
            <v>8.3333333333333329E-2</v>
          </cell>
          <cell r="G214">
            <v>8.3333333333333329E-2</v>
          </cell>
          <cell r="H214">
            <v>8.3333333333333329E-2</v>
          </cell>
          <cell r="I214">
            <v>0.05</v>
          </cell>
          <cell r="J214">
            <v>0.05</v>
          </cell>
          <cell r="K214">
            <v>0.05</v>
          </cell>
          <cell r="L214">
            <v>0.05</v>
          </cell>
          <cell r="M214">
            <v>0.05</v>
          </cell>
        </row>
        <row r="215">
          <cell r="D215" t="str">
            <v>x</v>
          </cell>
          <cell r="E215" t="str">
            <v>x</v>
          </cell>
          <cell r="F215" t="str">
            <v>x</v>
          </cell>
          <cell r="G215" t="str">
            <v>x</v>
          </cell>
          <cell r="H215" t="str">
            <v>x</v>
          </cell>
          <cell r="I215">
            <v>4.1666666666666664E-2</v>
          </cell>
          <cell r="J215">
            <v>4.1666666666666664E-2</v>
          </cell>
          <cell r="K215">
            <v>4.1666666666666664E-2</v>
          </cell>
          <cell r="L215">
            <v>4.1666666666666664E-2</v>
          </cell>
          <cell r="M215">
            <v>4.1666666666666664E-2</v>
          </cell>
        </row>
        <row r="216">
          <cell r="D216">
            <v>8.3333333333333329E-2</v>
          </cell>
          <cell r="E216">
            <v>8.3333333333333329E-2</v>
          </cell>
          <cell r="F216">
            <v>8.3333333333333329E-2</v>
          </cell>
          <cell r="G216">
            <v>8.3333333333333329E-2</v>
          </cell>
          <cell r="H216">
            <v>8.3333333333333329E-2</v>
          </cell>
          <cell r="I216">
            <v>6.25E-2</v>
          </cell>
          <cell r="J216">
            <v>6.25E-2</v>
          </cell>
          <cell r="K216">
            <v>6.25E-2</v>
          </cell>
          <cell r="L216">
            <v>6.25E-2</v>
          </cell>
          <cell r="M216">
            <v>6.25E-2</v>
          </cell>
        </row>
        <row r="217">
          <cell r="D217">
            <v>8.3333333333333329E-2</v>
          </cell>
          <cell r="E217">
            <v>8.3333333333333329E-2</v>
          </cell>
          <cell r="F217">
            <v>8.3333333333333329E-2</v>
          </cell>
          <cell r="G217">
            <v>8.3333333333333329E-2</v>
          </cell>
          <cell r="H217">
            <v>8.3333333333333329E-2</v>
          </cell>
          <cell r="I217">
            <v>0.05</v>
          </cell>
          <cell r="J217">
            <v>0.05</v>
          </cell>
          <cell r="K217">
            <v>0.05</v>
          </cell>
          <cell r="L217">
            <v>0.05</v>
          </cell>
          <cell r="M217">
            <v>0.05</v>
          </cell>
        </row>
        <row r="218">
          <cell r="D218">
            <v>0.1</v>
          </cell>
          <cell r="E218">
            <v>0.1</v>
          </cell>
          <cell r="F218">
            <v>0.1</v>
          </cell>
          <cell r="G218">
            <v>0.1</v>
          </cell>
          <cell r="H218">
            <v>0.1</v>
          </cell>
          <cell r="I218">
            <v>0.1</v>
          </cell>
          <cell r="J218">
            <v>0.1</v>
          </cell>
          <cell r="K218">
            <v>0.1</v>
          </cell>
          <cell r="L218">
            <v>0.1</v>
          </cell>
          <cell r="M218">
            <v>0.1</v>
          </cell>
        </row>
        <row r="219">
          <cell r="D219">
            <v>0.16666666666666666</v>
          </cell>
          <cell r="E219">
            <v>0.16666666666666666</v>
          </cell>
          <cell r="F219">
            <v>0.16666666666666666</v>
          </cell>
          <cell r="G219">
            <v>0.16666666666666666</v>
          </cell>
          <cell r="H219">
            <v>0.16666666666666666</v>
          </cell>
          <cell r="I219">
            <v>0.1</v>
          </cell>
          <cell r="J219">
            <v>0.1</v>
          </cell>
          <cell r="K219">
            <v>0.1</v>
          </cell>
          <cell r="L219">
            <v>0.1</v>
          </cell>
          <cell r="M219">
            <v>0.1</v>
          </cell>
        </row>
        <row r="220">
          <cell r="D220" t="str">
            <v>x</v>
          </cell>
          <cell r="E220" t="str">
            <v>x</v>
          </cell>
          <cell r="F220" t="str">
            <v>x</v>
          </cell>
          <cell r="G220" t="str">
            <v>x</v>
          </cell>
          <cell r="H220" t="str">
            <v>x</v>
          </cell>
          <cell r="I220">
            <v>0.125</v>
          </cell>
          <cell r="J220">
            <v>0.125</v>
          </cell>
          <cell r="K220">
            <v>0.125</v>
          </cell>
          <cell r="L220">
            <v>0.125</v>
          </cell>
          <cell r="M220">
            <v>0.125</v>
          </cell>
        </row>
        <row r="221">
          <cell r="D221">
            <v>0.1</v>
          </cell>
          <cell r="E221">
            <v>0.1</v>
          </cell>
          <cell r="F221">
            <v>0.1</v>
          </cell>
          <cell r="G221">
            <v>0.1</v>
          </cell>
          <cell r="H221">
            <v>0.1</v>
          </cell>
          <cell r="I221">
            <v>0.1</v>
          </cell>
          <cell r="J221">
            <v>0.1</v>
          </cell>
          <cell r="K221">
            <v>0.1</v>
          </cell>
          <cell r="L221">
            <v>0.1</v>
          </cell>
          <cell r="M221">
            <v>0.1</v>
          </cell>
        </row>
        <row r="222">
          <cell r="D222">
            <v>0.05</v>
          </cell>
          <cell r="E222">
            <v>0.05</v>
          </cell>
          <cell r="F222">
            <v>0.05</v>
          </cell>
          <cell r="G222">
            <v>0.05</v>
          </cell>
          <cell r="H222">
            <v>0.05</v>
          </cell>
          <cell r="I222">
            <v>3.3333333333333333E-2</v>
          </cell>
          <cell r="J222">
            <v>3.3333333333333333E-2</v>
          </cell>
          <cell r="K222">
            <v>3.3333333333333333E-2</v>
          </cell>
          <cell r="L222">
            <v>3.3333333333333333E-2</v>
          </cell>
          <cell r="M222">
            <v>3.3333333333333333E-2</v>
          </cell>
        </row>
        <row r="253">
          <cell r="D253">
            <v>0</v>
          </cell>
          <cell r="E253">
            <v>0</v>
          </cell>
          <cell r="F253">
            <v>0</v>
          </cell>
          <cell r="G253">
            <v>0</v>
          </cell>
          <cell r="H253">
            <v>0</v>
          </cell>
          <cell r="I253">
            <v>0</v>
          </cell>
          <cell r="J253">
            <v>0</v>
          </cell>
          <cell r="K253">
            <v>0</v>
          </cell>
          <cell r="L253">
            <v>0</v>
          </cell>
          <cell r="M253">
            <v>0</v>
          </cell>
        </row>
        <row r="254">
          <cell r="D254">
            <v>0</v>
          </cell>
          <cell r="E254">
            <v>0</v>
          </cell>
          <cell r="F254">
            <v>0</v>
          </cell>
          <cell r="G254">
            <v>0</v>
          </cell>
          <cell r="H254">
            <v>0</v>
          </cell>
          <cell r="I254">
            <v>0</v>
          </cell>
          <cell r="J254">
            <v>0</v>
          </cell>
          <cell r="K254">
            <v>0</v>
          </cell>
          <cell r="L254">
            <v>0</v>
          </cell>
          <cell r="M254">
            <v>0</v>
          </cell>
        </row>
        <row r="255">
          <cell r="D255">
            <v>0</v>
          </cell>
          <cell r="E255">
            <v>0</v>
          </cell>
          <cell r="F255">
            <v>0</v>
          </cell>
          <cell r="G255">
            <v>0</v>
          </cell>
          <cell r="H255">
            <v>0</v>
          </cell>
          <cell r="I255">
            <v>0</v>
          </cell>
          <cell r="J255">
            <v>0</v>
          </cell>
          <cell r="K255">
            <v>0</v>
          </cell>
          <cell r="L255">
            <v>0</v>
          </cell>
          <cell r="M255">
            <v>0</v>
          </cell>
        </row>
        <row r="256">
          <cell r="D256">
            <v>0</v>
          </cell>
          <cell r="E256">
            <v>0</v>
          </cell>
          <cell r="F256">
            <v>0</v>
          </cell>
          <cell r="G256">
            <v>0</v>
          </cell>
          <cell r="H256">
            <v>0</v>
          </cell>
          <cell r="I256">
            <v>0</v>
          </cell>
          <cell r="J256">
            <v>0</v>
          </cell>
          <cell r="K256">
            <v>0</v>
          </cell>
          <cell r="L256">
            <v>0</v>
          </cell>
          <cell r="M256">
            <v>0</v>
          </cell>
        </row>
        <row r="257">
          <cell r="D257">
            <v>0</v>
          </cell>
          <cell r="E257">
            <v>0</v>
          </cell>
          <cell r="F257">
            <v>0</v>
          </cell>
          <cell r="G257">
            <v>0</v>
          </cell>
          <cell r="H257">
            <v>0</v>
          </cell>
          <cell r="I257">
            <v>0</v>
          </cell>
          <cell r="J257">
            <v>0</v>
          </cell>
          <cell r="K257">
            <v>0</v>
          </cell>
          <cell r="L257">
            <v>0</v>
          </cell>
          <cell r="M257">
            <v>0</v>
          </cell>
        </row>
        <row r="258">
          <cell r="D258">
            <v>0</v>
          </cell>
          <cell r="E258">
            <v>0</v>
          </cell>
          <cell r="F258">
            <v>0</v>
          </cell>
          <cell r="G258">
            <v>0</v>
          </cell>
          <cell r="H258">
            <v>0</v>
          </cell>
          <cell r="I258">
            <v>0</v>
          </cell>
          <cell r="J258">
            <v>0</v>
          </cell>
          <cell r="K258">
            <v>0</v>
          </cell>
          <cell r="L258">
            <v>0</v>
          </cell>
          <cell r="M258">
            <v>0</v>
          </cell>
        </row>
        <row r="259">
          <cell r="D259">
            <v>0</v>
          </cell>
          <cell r="E259">
            <v>0</v>
          </cell>
          <cell r="F259">
            <v>0</v>
          </cell>
          <cell r="G259">
            <v>0</v>
          </cell>
          <cell r="H259">
            <v>0</v>
          </cell>
          <cell r="I259">
            <v>0</v>
          </cell>
          <cell r="J259">
            <v>0</v>
          </cell>
          <cell r="K259">
            <v>0</v>
          </cell>
          <cell r="L259">
            <v>0</v>
          </cell>
          <cell r="M259">
            <v>0</v>
          </cell>
        </row>
        <row r="260">
          <cell r="D260">
            <v>3.5294117647058823E-2</v>
          </cell>
          <cell r="E260">
            <v>3.5294117647058823E-2</v>
          </cell>
          <cell r="F260">
            <v>3.5294117647058823E-2</v>
          </cell>
          <cell r="G260">
            <v>3.5294117647058823E-2</v>
          </cell>
          <cell r="H260">
            <v>3.5294117647058823E-2</v>
          </cell>
          <cell r="I260">
            <v>3.5294117647058823E-2</v>
          </cell>
          <cell r="J260">
            <v>3.5294117647058823E-2</v>
          </cell>
          <cell r="K260">
            <v>3.5294117647058823E-2</v>
          </cell>
          <cell r="L260">
            <v>3.5294117647058823E-2</v>
          </cell>
          <cell r="M260">
            <v>3.5294117647058823E-2</v>
          </cell>
        </row>
        <row r="261">
          <cell r="D261">
            <v>3.5294117647058823E-2</v>
          </cell>
          <cell r="E261">
            <v>3.5294117647058823E-2</v>
          </cell>
          <cell r="F261">
            <v>3.5294117647058823E-2</v>
          </cell>
          <cell r="G261">
            <v>3.5294117647058823E-2</v>
          </cell>
          <cell r="H261">
            <v>3.5294117647058823E-2</v>
          </cell>
          <cell r="I261">
            <v>2.3529411764705885E-2</v>
          </cell>
          <cell r="J261">
            <v>2.3529411764705885E-2</v>
          </cell>
          <cell r="K261">
            <v>2.3529411764705885E-2</v>
          </cell>
          <cell r="L261">
            <v>2.3529411764705885E-2</v>
          </cell>
          <cell r="M261">
            <v>2.3529411764705885E-2</v>
          </cell>
        </row>
        <row r="262">
          <cell r="D262">
            <v>3.5294117647058823E-2</v>
          </cell>
          <cell r="E262">
            <v>3.5294117647058823E-2</v>
          </cell>
          <cell r="F262">
            <v>3.5294117647058823E-2</v>
          </cell>
          <cell r="G262">
            <v>3.5294117647058823E-2</v>
          </cell>
          <cell r="H262">
            <v>3.5294117647058823E-2</v>
          </cell>
          <cell r="I262">
            <v>2.3529411764705885E-2</v>
          </cell>
          <cell r="J262">
            <v>2.3529411764705885E-2</v>
          </cell>
          <cell r="K262">
            <v>2.3529411764705885E-2</v>
          </cell>
          <cell r="L262">
            <v>2.3529411764705885E-2</v>
          </cell>
          <cell r="M262">
            <v>2.3529411764705885E-2</v>
          </cell>
        </row>
        <row r="263">
          <cell r="D263" t="str">
            <v>x</v>
          </cell>
          <cell r="E263" t="str">
            <v>x</v>
          </cell>
          <cell r="F263" t="str">
            <v>x</v>
          </cell>
          <cell r="G263" t="str">
            <v>x</v>
          </cell>
          <cell r="H263" t="str">
            <v>x</v>
          </cell>
          <cell r="I263">
            <v>2.0761245674740487E-2</v>
          </cell>
          <cell r="J263">
            <v>2.0761245674740487E-2</v>
          </cell>
          <cell r="K263">
            <v>2.0761245674740487E-2</v>
          </cell>
          <cell r="L263">
            <v>2.0761245674740487E-2</v>
          </cell>
          <cell r="M263">
            <v>2.0761245674740487E-2</v>
          </cell>
        </row>
        <row r="264">
          <cell r="D264">
            <v>3.5294117647058823E-2</v>
          </cell>
          <cell r="E264">
            <v>3.5294117647058823E-2</v>
          </cell>
          <cell r="F264">
            <v>3.5294117647058823E-2</v>
          </cell>
          <cell r="G264">
            <v>3.5294117647058823E-2</v>
          </cell>
          <cell r="H264">
            <v>3.5294117647058823E-2</v>
          </cell>
          <cell r="I264">
            <v>3.5294117647058823E-2</v>
          </cell>
          <cell r="J264">
            <v>3.5294117647058823E-2</v>
          </cell>
          <cell r="K264">
            <v>3.5294117647058823E-2</v>
          </cell>
          <cell r="L264">
            <v>3.5294117647058823E-2</v>
          </cell>
          <cell r="M264">
            <v>3.5294117647058823E-2</v>
          </cell>
        </row>
        <row r="265">
          <cell r="D265">
            <v>3.5294117647058823E-2</v>
          </cell>
          <cell r="E265">
            <v>3.5294117647058823E-2</v>
          </cell>
          <cell r="F265">
            <v>3.5294117647058823E-2</v>
          </cell>
          <cell r="G265">
            <v>3.5294117647058823E-2</v>
          </cell>
          <cell r="H265">
            <v>3.5294117647058823E-2</v>
          </cell>
          <cell r="I265">
            <v>2.0761245674740487E-2</v>
          </cell>
          <cell r="J265">
            <v>2.0761245674740487E-2</v>
          </cell>
          <cell r="K265">
            <v>2.0761245674740487E-2</v>
          </cell>
          <cell r="L265">
            <v>2.0761245674740487E-2</v>
          </cell>
          <cell r="M265">
            <v>2.0761245674740487E-2</v>
          </cell>
        </row>
        <row r="266">
          <cell r="D266">
            <v>3.5294117647058823E-2</v>
          </cell>
          <cell r="E266">
            <v>3.5294117647058823E-2</v>
          </cell>
          <cell r="F266">
            <v>3.5294117647058823E-2</v>
          </cell>
          <cell r="G266">
            <v>3.5294117647058823E-2</v>
          </cell>
          <cell r="H266">
            <v>3.5294117647058823E-2</v>
          </cell>
          <cell r="I266">
            <v>3.5294117647058823E-2</v>
          </cell>
          <cell r="J266">
            <v>3.5294117647058823E-2</v>
          </cell>
          <cell r="K266">
            <v>3.5294117647058823E-2</v>
          </cell>
          <cell r="L266">
            <v>3.5294117647058823E-2</v>
          </cell>
          <cell r="M266">
            <v>3.5294117647058823E-2</v>
          </cell>
        </row>
        <row r="267">
          <cell r="D267">
            <v>3.5294117647058823E-2</v>
          </cell>
          <cell r="E267">
            <v>3.5294117647058823E-2</v>
          </cell>
          <cell r="F267">
            <v>3.5294117647058823E-2</v>
          </cell>
          <cell r="G267">
            <v>3.5294117647058823E-2</v>
          </cell>
          <cell r="H267">
            <v>3.5294117647058823E-2</v>
          </cell>
          <cell r="I267">
            <v>2.3529411764705885E-2</v>
          </cell>
          <cell r="J267">
            <v>2.3529411764705885E-2</v>
          </cell>
          <cell r="K267">
            <v>2.3529411764705885E-2</v>
          </cell>
          <cell r="L267">
            <v>2.3529411764705885E-2</v>
          </cell>
          <cell r="M267">
            <v>2.3529411764705885E-2</v>
          </cell>
        </row>
        <row r="268">
          <cell r="D268" t="str">
            <v>x</v>
          </cell>
          <cell r="E268" t="str">
            <v>x</v>
          </cell>
          <cell r="F268" t="str">
            <v>x</v>
          </cell>
          <cell r="G268" t="str">
            <v>x</v>
          </cell>
          <cell r="H268" t="str">
            <v>x</v>
          </cell>
          <cell r="I268">
            <v>3.5294117647058823E-2</v>
          </cell>
          <cell r="J268">
            <v>3.5294117647058823E-2</v>
          </cell>
          <cell r="K268">
            <v>3.5294117647058823E-2</v>
          </cell>
          <cell r="L268">
            <v>3.5294117647058823E-2</v>
          </cell>
          <cell r="M268">
            <v>3.5294117647058823E-2</v>
          </cell>
        </row>
        <row r="269">
          <cell r="D269">
            <v>3.5294117647058823E-2</v>
          </cell>
          <cell r="E269">
            <v>3.5294117647058823E-2</v>
          </cell>
          <cell r="F269">
            <v>3.5294117647058823E-2</v>
          </cell>
          <cell r="G269">
            <v>3.5294117647058823E-2</v>
          </cell>
          <cell r="H269">
            <v>3.5294117647058823E-2</v>
          </cell>
          <cell r="I269">
            <v>3.5294117647058823E-2</v>
          </cell>
          <cell r="J269">
            <v>3.5294117647058823E-2</v>
          </cell>
          <cell r="K269">
            <v>3.5294117647058823E-2</v>
          </cell>
          <cell r="L269">
            <v>3.5294117647058823E-2</v>
          </cell>
          <cell r="M269">
            <v>3.5294117647058823E-2</v>
          </cell>
        </row>
        <row r="270">
          <cell r="D270">
            <v>0</v>
          </cell>
          <cell r="E270">
            <v>0</v>
          </cell>
          <cell r="F270">
            <v>0</v>
          </cell>
          <cell r="G270">
            <v>0</v>
          </cell>
          <cell r="H270">
            <v>0</v>
          </cell>
          <cell r="I270" t="str">
            <v>x</v>
          </cell>
          <cell r="J270" t="str">
            <v>x</v>
          </cell>
          <cell r="K270" t="str">
            <v>x</v>
          </cell>
          <cell r="L270" t="str">
            <v>x</v>
          </cell>
          <cell r="M270" t="str">
            <v>x</v>
          </cell>
        </row>
        <row r="271">
          <cell r="D271">
            <v>0</v>
          </cell>
          <cell r="E271">
            <v>0</v>
          </cell>
          <cell r="F271">
            <v>0</v>
          </cell>
          <cell r="G271">
            <v>0</v>
          </cell>
          <cell r="H271">
            <v>0</v>
          </cell>
          <cell r="I271">
            <v>0</v>
          </cell>
          <cell r="J271">
            <v>0</v>
          </cell>
          <cell r="K271">
            <v>0</v>
          </cell>
          <cell r="L271">
            <v>0</v>
          </cell>
          <cell r="M271">
            <v>0</v>
          </cell>
        </row>
        <row r="272">
          <cell r="D272">
            <v>0</v>
          </cell>
          <cell r="E272">
            <v>0</v>
          </cell>
          <cell r="F272">
            <v>0</v>
          </cell>
          <cell r="G272">
            <v>0</v>
          </cell>
          <cell r="H272">
            <v>0</v>
          </cell>
          <cell r="I272">
            <v>0</v>
          </cell>
          <cell r="J272">
            <v>0</v>
          </cell>
          <cell r="K272">
            <v>0</v>
          </cell>
          <cell r="L272">
            <v>0</v>
          </cell>
          <cell r="M272">
            <v>0</v>
          </cell>
        </row>
        <row r="273">
          <cell r="D273">
            <v>8.3333333333333329E-2</v>
          </cell>
          <cell r="E273">
            <v>8.3333333333333329E-2</v>
          </cell>
          <cell r="F273">
            <v>8.3333333333333329E-2</v>
          </cell>
          <cell r="G273">
            <v>8.3333333333333329E-2</v>
          </cell>
          <cell r="H273">
            <v>8.3333333333333329E-2</v>
          </cell>
          <cell r="I273">
            <v>8.3333333333333329E-2</v>
          </cell>
          <cell r="J273">
            <v>8.3333333333333329E-2</v>
          </cell>
          <cell r="K273">
            <v>8.3333333333333329E-2</v>
          </cell>
          <cell r="L273">
            <v>8.3333333333333329E-2</v>
          </cell>
          <cell r="M273">
            <v>8.3333333333333329E-2</v>
          </cell>
        </row>
        <row r="274">
          <cell r="D274">
            <v>8.3333333333333329E-2</v>
          </cell>
          <cell r="E274">
            <v>8.3333333333333329E-2</v>
          </cell>
          <cell r="F274">
            <v>8.3333333333333329E-2</v>
          </cell>
          <cell r="G274">
            <v>8.3333333333333329E-2</v>
          </cell>
          <cell r="H274">
            <v>8.3333333333333329E-2</v>
          </cell>
          <cell r="I274">
            <v>0.05</v>
          </cell>
          <cell r="J274">
            <v>0.05</v>
          </cell>
          <cell r="K274">
            <v>0.05</v>
          </cell>
          <cell r="L274">
            <v>0.05</v>
          </cell>
          <cell r="M274">
            <v>0.05</v>
          </cell>
        </row>
        <row r="275">
          <cell r="D275">
            <v>0.16666666666666666</v>
          </cell>
          <cell r="E275">
            <v>0.16666666666666666</v>
          </cell>
          <cell r="F275">
            <v>0.16666666666666666</v>
          </cell>
          <cell r="G275">
            <v>0.16666666666666666</v>
          </cell>
          <cell r="H275">
            <v>0.16666666666666666</v>
          </cell>
          <cell r="I275">
            <v>0.1</v>
          </cell>
          <cell r="J275">
            <v>0.1</v>
          </cell>
          <cell r="K275">
            <v>0.1</v>
          </cell>
          <cell r="L275">
            <v>0.1</v>
          </cell>
          <cell r="M275">
            <v>0.1</v>
          </cell>
        </row>
        <row r="276">
          <cell r="D276" t="str">
            <v>x</v>
          </cell>
          <cell r="E276" t="str">
            <v>x</v>
          </cell>
          <cell r="F276" t="str">
            <v>x</v>
          </cell>
          <cell r="G276" t="str">
            <v>x</v>
          </cell>
          <cell r="H276" t="str">
            <v>x</v>
          </cell>
          <cell r="I276">
            <v>8.3333333333333329E-2</v>
          </cell>
          <cell r="J276">
            <v>8.3333333333333329E-2</v>
          </cell>
          <cell r="K276">
            <v>8.3333333333333329E-2</v>
          </cell>
          <cell r="L276">
            <v>8.3333333333333329E-2</v>
          </cell>
          <cell r="M276">
            <v>8.3333333333333329E-2</v>
          </cell>
        </row>
        <row r="277">
          <cell r="D277">
            <v>8.3333333333333329E-2</v>
          </cell>
          <cell r="E277">
            <v>8.3333333333333329E-2</v>
          </cell>
          <cell r="F277">
            <v>8.3333333333333329E-2</v>
          </cell>
          <cell r="G277">
            <v>8.3333333333333329E-2</v>
          </cell>
          <cell r="H277">
            <v>8.3333333333333329E-2</v>
          </cell>
          <cell r="I277">
            <v>6.25E-2</v>
          </cell>
          <cell r="J277">
            <v>6.25E-2</v>
          </cell>
          <cell r="K277">
            <v>6.25E-2</v>
          </cell>
          <cell r="L277">
            <v>6.25E-2</v>
          </cell>
          <cell r="M277">
            <v>6.25E-2</v>
          </cell>
        </row>
        <row r="278">
          <cell r="D278">
            <v>8.3333333333333329E-2</v>
          </cell>
          <cell r="E278">
            <v>8.3333333333333329E-2</v>
          </cell>
          <cell r="F278">
            <v>8.3333333333333329E-2</v>
          </cell>
          <cell r="G278">
            <v>8.3333333333333329E-2</v>
          </cell>
          <cell r="H278">
            <v>8.3333333333333329E-2</v>
          </cell>
          <cell r="I278">
            <v>0.05</v>
          </cell>
          <cell r="J278">
            <v>0.05</v>
          </cell>
          <cell r="K278">
            <v>0.05</v>
          </cell>
          <cell r="L278">
            <v>0.05</v>
          </cell>
          <cell r="M278">
            <v>0.05</v>
          </cell>
        </row>
        <row r="279">
          <cell r="D279">
            <v>0.1</v>
          </cell>
          <cell r="E279">
            <v>0.1</v>
          </cell>
          <cell r="F279">
            <v>0.1</v>
          </cell>
          <cell r="G279">
            <v>0.1</v>
          </cell>
          <cell r="H279">
            <v>0.1</v>
          </cell>
          <cell r="I279">
            <v>0.1</v>
          </cell>
          <cell r="J279">
            <v>0.1</v>
          </cell>
          <cell r="K279">
            <v>0.1</v>
          </cell>
          <cell r="L279">
            <v>0.1</v>
          </cell>
          <cell r="M279">
            <v>0.1</v>
          </cell>
        </row>
        <row r="280">
          <cell r="D280">
            <v>0.16666666666666666</v>
          </cell>
          <cell r="E280">
            <v>0.16666666666666666</v>
          </cell>
          <cell r="F280">
            <v>0.16666666666666666</v>
          </cell>
          <cell r="G280">
            <v>0.16666666666666666</v>
          </cell>
          <cell r="H280">
            <v>0.16666666666666666</v>
          </cell>
          <cell r="I280">
            <v>0.1</v>
          </cell>
          <cell r="J280">
            <v>0.1</v>
          </cell>
          <cell r="K280">
            <v>0.1</v>
          </cell>
          <cell r="L280">
            <v>0.1</v>
          </cell>
          <cell r="M280">
            <v>0.1</v>
          </cell>
        </row>
        <row r="281">
          <cell r="D281" t="str">
            <v>x</v>
          </cell>
          <cell r="E281" t="str">
            <v>x</v>
          </cell>
          <cell r="F281" t="str">
            <v>x</v>
          </cell>
          <cell r="G281" t="str">
            <v>x</v>
          </cell>
          <cell r="H281" t="str">
            <v>x</v>
          </cell>
          <cell r="I281">
            <v>0.125</v>
          </cell>
          <cell r="J281">
            <v>0.125</v>
          </cell>
          <cell r="K281">
            <v>0.125</v>
          </cell>
          <cell r="L281">
            <v>0.125</v>
          </cell>
          <cell r="M281">
            <v>0.125</v>
          </cell>
        </row>
        <row r="282">
          <cell r="D282">
            <v>0.1</v>
          </cell>
          <cell r="E282">
            <v>0.1</v>
          </cell>
          <cell r="F282">
            <v>0.1</v>
          </cell>
          <cell r="G282">
            <v>0.1</v>
          </cell>
          <cell r="H282">
            <v>0.1</v>
          </cell>
          <cell r="I282">
            <v>0.1</v>
          </cell>
          <cell r="J282">
            <v>0.1</v>
          </cell>
          <cell r="K282">
            <v>0.1</v>
          </cell>
          <cell r="L282">
            <v>0.1</v>
          </cell>
          <cell r="M282">
            <v>0.1</v>
          </cell>
        </row>
        <row r="283">
          <cell r="D283">
            <v>0</v>
          </cell>
          <cell r="E283">
            <v>0</v>
          </cell>
          <cell r="F283">
            <v>0</v>
          </cell>
          <cell r="G283">
            <v>0</v>
          </cell>
          <cell r="H283">
            <v>0</v>
          </cell>
          <cell r="I283">
            <v>0</v>
          </cell>
          <cell r="J283">
            <v>0</v>
          </cell>
          <cell r="K283">
            <v>0</v>
          </cell>
          <cell r="L283">
            <v>0</v>
          </cell>
          <cell r="M283">
            <v>0</v>
          </cell>
        </row>
        <row r="314">
          <cell r="D314">
            <v>0</v>
          </cell>
          <cell r="E314">
            <v>0</v>
          </cell>
          <cell r="F314">
            <v>0</v>
          </cell>
          <cell r="G314">
            <v>0</v>
          </cell>
          <cell r="H314">
            <v>0</v>
          </cell>
          <cell r="I314">
            <v>0</v>
          </cell>
          <cell r="J314">
            <v>0</v>
          </cell>
          <cell r="K314">
            <v>0</v>
          </cell>
          <cell r="L314">
            <v>0</v>
          </cell>
          <cell r="M314">
            <v>0</v>
          </cell>
        </row>
        <row r="315">
          <cell r="D315">
            <v>0</v>
          </cell>
          <cell r="E315">
            <v>0</v>
          </cell>
          <cell r="F315">
            <v>0</v>
          </cell>
          <cell r="G315">
            <v>0</v>
          </cell>
          <cell r="H315">
            <v>0</v>
          </cell>
          <cell r="I315">
            <v>0</v>
          </cell>
          <cell r="J315">
            <v>0</v>
          </cell>
          <cell r="K315">
            <v>0</v>
          </cell>
          <cell r="L315">
            <v>0</v>
          </cell>
          <cell r="M315">
            <v>0</v>
          </cell>
        </row>
        <row r="316">
          <cell r="D316">
            <v>0</v>
          </cell>
          <cell r="E316">
            <v>0</v>
          </cell>
          <cell r="F316">
            <v>0</v>
          </cell>
          <cell r="G316">
            <v>0</v>
          </cell>
          <cell r="H316">
            <v>0</v>
          </cell>
          <cell r="I316">
            <v>0</v>
          </cell>
          <cell r="J316">
            <v>0</v>
          </cell>
          <cell r="K316">
            <v>0</v>
          </cell>
          <cell r="L316">
            <v>0</v>
          </cell>
          <cell r="M316">
            <v>0</v>
          </cell>
        </row>
        <row r="317">
          <cell r="D317">
            <v>0</v>
          </cell>
          <cell r="E317">
            <v>0</v>
          </cell>
          <cell r="F317">
            <v>0</v>
          </cell>
          <cell r="G317">
            <v>0</v>
          </cell>
          <cell r="H317">
            <v>0</v>
          </cell>
          <cell r="I317">
            <v>0</v>
          </cell>
          <cell r="J317">
            <v>0</v>
          </cell>
          <cell r="K317">
            <v>0</v>
          </cell>
          <cell r="L317">
            <v>0</v>
          </cell>
          <cell r="M317">
            <v>0</v>
          </cell>
        </row>
        <row r="318">
          <cell r="D318">
            <v>0</v>
          </cell>
          <cell r="E318">
            <v>0</v>
          </cell>
          <cell r="F318">
            <v>0</v>
          </cell>
          <cell r="G318">
            <v>0</v>
          </cell>
          <cell r="H318">
            <v>0</v>
          </cell>
          <cell r="I318">
            <v>0</v>
          </cell>
          <cell r="J318">
            <v>0</v>
          </cell>
          <cell r="K318">
            <v>0</v>
          </cell>
          <cell r="L318">
            <v>0</v>
          </cell>
          <cell r="M318">
            <v>0</v>
          </cell>
        </row>
        <row r="319">
          <cell r="D319">
            <v>3.5294117647058823E-2</v>
          </cell>
          <cell r="E319">
            <v>3.5294117647058823E-2</v>
          </cell>
          <cell r="F319">
            <v>3.5294117647058823E-2</v>
          </cell>
          <cell r="G319">
            <v>3.5294117647058823E-2</v>
          </cell>
          <cell r="H319">
            <v>3.5294117647058823E-2</v>
          </cell>
          <cell r="I319">
            <v>3.5294117647058823E-2</v>
          </cell>
          <cell r="J319">
            <v>3.5294117647058823E-2</v>
          </cell>
          <cell r="K319">
            <v>3.5294117647058823E-2</v>
          </cell>
          <cell r="L319">
            <v>3.5294117647058823E-2</v>
          </cell>
          <cell r="M319">
            <v>3.5294117647058823E-2</v>
          </cell>
        </row>
        <row r="320">
          <cell r="D320">
            <v>3.5294117647058823E-2</v>
          </cell>
          <cell r="E320">
            <v>3.5294117647058823E-2</v>
          </cell>
          <cell r="F320">
            <v>3.5294117647058823E-2</v>
          </cell>
          <cell r="G320">
            <v>3.5294117647058823E-2</v>
          </cell>
          <cell r="H320">
            <v>3.5294117647058823E-2</v>
          </cell>
          <cell r="I320">
            <v>2.3529411764705885E-2</v>
          </cell>
          <cell r="J320">
            <v>2.3529411764705885E-2</v>
          </cell>
          <cell r="K320">
            <v>2.3529411764705885E-2</v>
          </cell>
          <cell r="L320">
            <v>2.3529411764705885E-2</v>
          </cell>
          <cell r="M320">
            <v>2.3529411764705885E-2</v>
          </cell>
        </row>
        <row r="321">
          <cell r="D321">
            <v>3.5294117647058823E-2</v>
          </cell>
          <cell r="E321">
            <v>3.5294117647058823E-2</v>
          </cell>
          <cell r="F321">
            <v>3.5294117647058823E-2</v>
          </cell>
          <cell r="G321">
            <v>3.5294117647058823E-2</v>
          </cell>
          <cell r="H321">
            <v>3.5294117647058823E-2</v>
          </cell>
          <cell r="I321">
            <v>3.5294117647058823E-2</v>
          </cell>
          <cell r="J321">
            <v>3.5294117647058823E-2</v>
          </cell>
          <cell r="K321">
            <v>3.5294117647058823E-2</v>
          </cell>
          <cell r="L321">
            <v>3.5294117647058823E-2</v>
          </cell>
          <cell r="M321">
            <v>3.5294117647058823E-2</v>
          </cell>
        </row>
        <row r="322">
          <cell r="D322">
            <v>3.5294117647058823E-2</v>
          </cell>
          <cell r="E322">
            <v>3.5294117647058823E-2</v>
          </cell>
          <cell r="F322">
            <v>3.5294117647058823E-2</v>
          </cell>
          <cell r="G322">
            <v>3.5294117647058823E-2</v>
          </cell>
          <cell r="H322">
            <v>3.5294117647058823E-2</v>
          </cell>
          <cell r="I322">
            <v>2.3529411764705885E-2</v>
          </cell>
          <cell r="J322">
            <v>2.3529411764705885E-2</v>
          </cell>
          <cell r="K322">
            <v>2.3529411764705885E-2</v>
          </cell>
          <cell r="L322">
            <v>2.3529411764705885E-2</v>
          </cell>
          <cell r="M322">
            <v>2.3529411764705885E-2</v>
          </cell>
        </row>
        <row r="323">
          <cell r="D323">
            <v>0</v>
          </cell>
          <cell r="E323">
            <v>0</v>
          </cell>
          <cell r="F323">
            <v>0</v>
          </cell>
          <cell r="G323">
            <v>0</v>
          </cell>
          <cell r="H323">
            <v>0</v>
          </cell>
          <cell r="I323">
            <v>0</v>
          </cell>
          <cell r="J323">
            <v>0</v>
          </cell>
          <cell r="K323">
            <v>0</v>
          </cell>
          <cell r="L323">
            <v>0</v>
          </cell>
          <cell r="M323">
            <v>0</v>
          </cell>
        </row>
        <row r="324">
          <cell r="D324" t="str">
            <v>x</v>
          </cell>
          <cell r="E324" t="str">
            <v>x</v>
          </cell>
          <cell r="F324" t="str">
            <v>x</v>
          </cell>
          <cell r="G324" t="str">
            <v>x</v>
          </cell>
          <cell r="H324" t="str">
            <v>x</v>
          </cell>
          <cell r="I324">
            <v>0</v>
          </cell>
          <cell r="J324">
            <v>0</v>
          </cell>
          <cell r="K324">
            <v>0</v>
          </cell>
          <cell r="L324">
            <v>0</v>
          </cell>
          <cell r="M324">
            <v>0</v>
          </cell>
        </row>
        <row r="325">
          <cell r="D325">
            <v>3.5294117647058823E-2</v>
          </cell>
          <cell r="E325">
            <v>3.5294117647058823E-2</v>
          </cell>
          <cell r="F325">
            <v>3.5294117647058823E-2</v>
          </cell>
          <cell r="G325">
            <v>3.5294117647058823E-2</v>
          </cell>
          <cell r="H325">
            <v>3.5294117647058823E-2</v>
          </cell>
          <cell r="I325">
            <v>3.5294117647058823E-2</v>
          </cell>
          <cell r="J325">
            <v>3.5294117647058823E-2</v>
          </cell>
          <cell r="K325">
            <v>3.5294117647058823E-2</v>
          </cell>
          <cell r="L325">
            <v>3.5294117647058823E-2</v>
          </cell>
          <cell r="M325">
            <v>3.5294117647058823E-2</v>
          </cell>
        </row>
        <row r="326">
          <cell r="D326">
            <v>3.5294117647058823E-2</v>
          </cell>
          <cell r="E326">
            <v>3.5294117647058823E-2</v>
          </cell>
          <cell r="F326">
            <v>3.5294117647058823E-2</v>
          </cell>
          <cell r="G326">
            <v>3.5294117647058823E-2</v>
          </cell>
          <cell r="H326">
            <v>3.5294117647058823E-2</v>
          </cell>
          <cell r="I326">
            <v>2.0761245674740487E-2</v>
          </cell>
          <cell r="J326">
            <v>2.0761245674740487E-2</v>
          </cell>
          <cell r="K326">
            <v>2.0761245674740487E-2</v>
          </cell>
          <cell r="L326">
            <v>2.0761245674740487E-2</v>
          </cell>
          <cell r="M326">
            <v>2.0761245674740487E-2</v>
          </cell>
        </row>
        <row r="327">
          <cell r="D327">
            <v>3.5294117647058823E-2</v>
          </cell>
          <cell r="E327">
            <v>3.5294117647058823E-2</v>
          </cell>
          <cell r="F327">
            <v>3.5294117647058823E-2</v>
          </cell>
          <cell r="G327">
            <v>3.5294117647058823E-2</v>
          </cell>
          <cell r="H327">
            <v>3.5294117647058823E-2</v>
          </cell>
          <cell r="I327">
            <v>3.5294117647058823E-2</v>
          </cell>
          <cell r="J327">
            <v>3.5294117647058823E-2</v>
          </cell>
          <cell r="K327">
            <v>3.5294117647058823E-2</v>
          </cell>
          <cell r="L327">
            <v>3.5294117647058823E-2</v>
          </cell>
          <cell r="M327">
            <v>3.5294117647058823E-2</v>
          </cell>
        </row>
        <row r="328">
          <cell r="D328">
            <v>3.5294117647058823E-2</v>
          </cell>
          <cell r="E328">
            <v>3.5294117647058823E-2</v>
          </cell>
          <cell r="F328">
            <v>3.5294117647058823E-2</v>
          </cell>
          <cell r="G328">
            <v>3.5294117647058823E-2</v>
          </cell>
          <cell r="H328">
            <v>3.5294117647058823E-2</v>
          </cell>
          <cell r="I328">
            <v>2.3529411764705885E-2</v>
          </cell>
          <cell r="J328">
            <v>2.3529411764705885E-2</v>
          </cell>
          <cell r="K328">
            <v>2.3529411764705885E-2</v>
          </cell>
          <cell r="L328">
            <v>2.3529411764705885E-2</v>
          </cell>
          <cell r="M328">
            <v>2.3529411764705885E-2</v>
          </cell>
        </row>
        <row r="329">
          <cell r="D329" t="str">
            <v>x</v>
          </cell>
          <cell r="E329" t="str">
            <v>x</v>
          </cell>
          <cell r="F329" t="str">
            <v>x</v>
          </cell>
          <cell r="G329" t="str">
            <v>x</v>
          </cell>
          <cell r="H329" t="str">
            <v>x</v>
          </cell>
          <cell r="I329">
            <v>3.5294117647058823E-2</v>
          </cell>
          <cell r="J329">
            <v>3.5294117647058823E-2</v>
          </cell>
          <cell r="K329">
            <v>3.5294117647058823E-2</v>
          </cell>
          <cell r="L329">
            <v>3.5294117647058823E-2</v>
          </cell>
          <cell r="M329">
            <v>3.5294117647058823E-2</v>
          </cell>
        </row>
        <row r="330">
          <cell r="D330">
            <v>3.5294117647058823E-2</v>
          </cell>
          <cell r="E330">
            <v>3.5294117647058823E-2</v>
          </cell>
          <cell r="F330">
            <v>3.5294117647058823E-2</v>
          </cell>
          <cell r="G330">
            <v>3.5294117647058823E-2</v>
          </cell>
          <cell r="H330">
            <v>3.5294117647058823E-2</v>
          </cell>
          <cell r="I330">
            <v>3.5294117647058823E-2</v>
          </cell>
          <cell r="J330">
            <v>3.5294117647058823E-2</v>
          </cell>
          <cell r="K330">
            <v>3.5294117647058823E-2</v>
          </cell>
          <cell r="L330">
            <v>3.5294117647058823E-2</v>
          </cell>
          <cell r="M330">
            <v>3.5294117647058823E-2</v>
          </cell>
        </row>
        <row r="331">
          <cell r="D331">
            <v>0</v>
          </cell>
          <cell r="E331">
            <v>0</v>
          </cell>
          <cell r="F331">
            <v>0</v>
          </cell>
          <cell r="G331">
            <v>0</v>
          </cell>
          <cell r="H331">
            <v>0</v>
          </cell>
          <cell r="I331" t="str">
            <v>x</v>
          </cell>
          <cell r="J331" t="str">
            <v>x</v>
          </cell>
          <cell r="K331" t="str">
            <v>x</v>
          </cell>
          <cell r="L331" t="str">
            <v>x</v>
          </cell>
          <cell r="M331" t="str">
            <v>x</v>
          </cell>
        </row>
        <row r="332">
          <cell r="D332">
            <v>0.16666666666666666</v>
          </cell>
          <cell r="E332">
            <v>0.16666666666666666</v>
          </cell>
          <cell r="F332">
            <v>0.16666666666666666</v>
          </cell>
          <cell r="G332">
            <v>0.16666666666666666</v>
          </cell>
          <cell r="H332">
            <v>0.16666666666666666</v>
          </cell>
          <cell r="I332">
            <v>0.16666666666666666</v>
          </cell>
          <cell r="J332">
            <v>0.16666666666666666</v>
          </cell>
          <cell r="K332">
            <v>0.16666666666666666</v>
          </cell>
          <cell r="L332">
            <v>0.16666666666666666</v>
          </cell>
          <cell r="M332">
            <v>0.16666666666666666</v>
          </cell>
        </row>
        <row r="333">
          <cell r="D333">
            <v>0.16666666666666666</v>
          </cell>
          <cell r="E333">
            <v>0.16666666666666666</v>
          </cell>
          <cell r="F333">
            <v>0.16666666666666666</v>
          </cell>
          <cell r="G333">
            <v>0.16666666666666666</v>
          </cell>
          <cell r="H333">
            <v>0.16666666666666666</v>
          </cell>
          <cell r="I333">
            <v>0.125</v>
          </cell>
          <cell r="J333">
            <v>0.125</v>
          </cell>
          <cell r="K333">
            <v>0.125</v>
          </cell>
          <cell r="L333">
            <v>0.125</v>
          </cell>
          <cell r="M333">
            <v>0.125</v>
          </cell>
        </row>
        <row r="334">
          <cell r="D334">
            <v>0.16666666666666666</v>
          </cell>
          <cell r="E334">
            <v>0.16666666666666666</v>
          </cell>
          <cell r="F334">
            <v>0.16666666666666666</v>
          </cell>
          <cell r="G334">
            <v>0.16666666666666666</v>
          </cell>
          <cell r="H334">
            <v>0.16666666666666666</v>
          </cell>
          <cell r="I334">
            <v>0.16666666666666666</v>
          </cell>
          <cell r="J334">
            <v>0.16666666666666666</v>
          </cell>
          <cell r="K334">
            <v>0.16666666666666666</v>
          </cell>
          <cell r="L334">
            <v>0.16666666666666666</v>
          </cell>
          <cell r="M334">
            <v>0.16666666666666666</v>
          </cell>
        </row>
        <row r="335">
          <cell r="D335">
            <v>0.16666666666666666</v>
          </cell>
          <cell r="E335">
            <v>0.16666666666666666</v>
          </cell>
          <cell r="F335">
            <v>0.16666666666666666</v>
          </cell>
          <cell r="G335">
            <v>0.16666666666666666</v>
          </cell>
          <cell r="H335">
            <v>0.16666666666666666</v>
          </cell>
          <cell r="I335">
            <v>0.1</v>
          </cell>
          <cell r="J335">
            <v>0.1</v>
          </cell>
          <cell r="K335">
            <v>0.1</v>
          </cell>
          <cell r="L335">
            <v>0.1</v>
          </cell>
          <cell r="M335">
            <v>0.1</v>
          </cell>
        </row>
        <row r="336">
          <cell r="D336">
            <v>0</v>
          </cell>
          <cell r="E336">
            <v>0</v>
          </cell>
          <cell r="F336">
            <v>0</v>
          </cell>
          <cell r="G336">
            <v>0</v>
          </cell>
          <cell r="H336">
            <v>0</v>
          </cell>
          <cell r="I336">
            <v>0</v>
          </cell>
          <cell r="J336">
            <v>0</v>
          </cell>
          <cell r="K336">
            <v>0</v>
          </cell>
          <cell r="L336">
            <v>0</v>
          </cell>
          <cell r="M336">
            <v>0</v>
          </cell>
        </row>
        <row r="337">
          <cell r="D337" t="str">
            <v>x</v>
          </cell>
          <cell r="E337" t="str">
            <v>x</v>
          </cell>
          <cell r="F337" t="str">
            <v>x</v>
          </cell>
          <cell r="G337" t="str">
            <v>x</v>
          </cell>
          <cell r="H337" t="str">
            <v>x</v>
          </cell>
          <cell r="I337">
            <v>0</v>
          </cell>
          <cell r="J337">
            <v>0</v>
          </cell>
          <cell r="K337">
            <v>0</v>
          </cell>
          <cell r="L337">
            <v>0</v>
          </cell>
          <cell r="M337">
            <v>0</v>
          </cell>
        </row>
        <row r="338">
          <cell r="D338">
            <v>8.3333333333333329E-2</v>
          </cell>
          <cell r="E338">
            <v>8.3333333333333329E-2</v>
          </cell>
          <cell r="F338">
            <v>8.3333333333333329E-2</v>
          </cell>
          <cell r="G338">
            <v>8.3333333333333329E-2</v>
          </cell>
          <cell r="H338">
            <v>8.3333333333333329E-2</v>
          </cell>
          <cell r="I338">
            <v>6.25E-2</v>
          </cell>
          <cell r="J338">
            <v>6.25E-2</v>
          </cell>
          <cell r="K338">
            <v>6.25E-2</v>
          </cell>
          <cell r="L338">
            <v>6.25E-2</v>
          </cell>
          <cell r="M338">
            <v>6.25E-2</v>
          </cell>
        </row>
        <row r="339">
          <cell r="D339">
            <v>0.16666666666666666</v>
          </cell>
          <cell r="E339">
            <v>0.16666666666666666</v>
          </cell>
          <cell r="F339">
            <v>0.16666666666666666</v>
          </cell>
          <cell r="G339">
            <v>0.16666666666666666</v>
          </cell>
          <cell r="H339">
            <v>0.16666666666666666</v>
          </cell>
          <cell r="I339">
            <v>0.1</v>
          </cell>
          <cell r="J339">
            <v>0.1</v>
          </cell>
          <cell r="K339">
            <v>0.1</v>
          </cell>
          <cell r="L339">
            <v>0.1</v>
          </cell>
          <cell r="M339">
            <v>0.1</v>
          </cell>
        </row>
        <row r="340">
          <cell r="D340">
            <v>0.2</v>
          </cell>
          <cell r="E340">
            <v>0.2</v>
          </cell>
          <cell r="F340">
            <v>0.2</v>
          </cell>
          <cell r="G340">
            <v>0.2</v>
          </cell>
          <cell r="H340">
            <v>0.2</v>
          </cell>
          <cell r="I340">
            <v>0.2</v>
          </cell>
          <cell r="J340">
            <v>0.2</v>
          </cell>
          <cell r="K340">
            <v>0.2</v>
          </cell>
          <cell r="L340">
            <v>0.2</v>
          </cell>
          <cell r="M340">
            <v>0.2</v>
          </cell>
        </row>
        <row r="341">
          <cell r="D341">
            <v>0.16666666666666666</v>
          </cell>
          <cell r="E341">
            <v>0.16666666666666666</v>
          </cell>
          <cell r="F341">
            <v>0.16666666666666666</v>
          </cell>
          <cell r="G341">
            <v>0.16666666666666666</v>
          </cell>
          <cell r="H341">
            <v>0.16666666666666666</v>
          </cell>
          <cell r="I341">
            <v>0.1</v>
          </cell>
          <cell r="J341">
            <v>0.1</v>
          </cell>
          <cell r="K341">
            <v>0.1</v>
          </cell>
          <cell r="L341">
            <v>0.1</v>
          </cell>
          <cell r="M341">
            <v>0.1</v>
          </cell>
        </row>
        <row r="342">
          <cell r="D342" t="str">
            <v>x</v>
          </cell>
          <cell r="E342" t="str">
            <v>x</v>
          </cell>
          <cell r="F342" t="str">
            <v>x</v>
          </cell>
          <cell r="G342" t="str">
            <v>x</v>
          </cell>
          <cell r="H342" t="str">
            <v>x</v>
          </cell>
          <cell r="I342">
            <v>0.125</v>
          </cell>
          <cell r="J342">
            <v>0.125</v>
          </cell>
          <cell r="K342">
            <v>0.125</v>
          </cell>
          <cell r="L342">
            <v>0.125</v>
          </cell>
          <cell r="M342">
            <v>0.125</v>
          </cell>
        </row>
        <row r="343">
          <cell r="D343">
            <v>0.2</v>
          </cell>
          <cell r="E343">
            <v>0.2</v>
          </cell>
          <cell r="F343">
            <v>0.2</v>
          </cell>
          <cell r="G343">
            <v>0.2</v>
          </cell>
          <cell r="H343">
            <v>0.2</v>
          </cell>
          <cell r="I343">
            <v>0.2</v>
          </cell>
          <cell r="J343">
            <v>0.2</v>
          </cell>
          <cell r="K343">
            <v>0.2</v>
          </cell>
          <cell r="L343">
            <v>0.2</v>
          </cell>
          <cell r="M343">
            <v>0.2</v>
          </cell>
        </row>
        <row r="344">
          <cell r="D344">
            <v>0</v>
          </cell>
          <cell r="E344">
            <v>0</v>
          </cell>
          <cell r="F344">
            <v>0</v>
          </cell>
          <cell r="G344">
            <v>0</v>
          </cell>
          <cell r="H344">
            <v>0</v>
          </cell>
          <cell r="I344">
            <v>0</v>
          </cell>
          <cell r="J344">
            <v>0</v>
          </cell>
          <cell r="K344">
            <v>0</v>
          </cell>
          <cell r="L344">
            <v>0</v>
          </cell>
          <cell r="M344">
            <v>0</v>
          </cell>
        </row>
        <row r="375">
          <cell r="D375">
            <v>0</v>
          </cell>
          <cell r="E375">
            <v>0</v>
          </cell>
          <cell r="F375">
            <v>0</v>
          </cell>
          <cell r="G375">
            <v>0</v>
          </cell>
          <cell r="H375">
            <v>0</v>
          </cell>
          <cell r="I375">
            <v>0</v>
          </cell>
          <cell r="J375">
            <v>0</v>
          </cell>
          <cell r="K375">
            <v>0</v>
          </cell>
          <cell r="L375">
            <v>0</v>
          </cell>
          <cell r="M375">
            <v>0</v>
          </cell>
        </row>
        <row r="376">
          <cell r="D376">
            <v>0</v>
          </cell>
          <cell r="E376">
            <v>0</v>
          </cell>
          <cell r="F376">
            <v>0</v>
          </cell>
          <cell r="G376">
            <v>0</v>
          </cell>
          <cell r="H376">
            <v>0</v>
          </cell>
          <cell r="I376">
            <v>0</v>
          </cell>
          <cell r="J376">
            <v>0</v>
          </cell>
          <cell r="K376">
            <v>0</v>
          </cell>
          <cell r="L376">
            <v>0</v>
          </cell>
          <cell r="M376">
            <v>0</v>
          </cell>
        </row>
        <row r="377">
          <cell r="D377">
            <v>0</v>
          </cell>
          <cell r="E377">
            <v>0</v>
          </cell>
          <cell r="F377">
            <v>0</v>
          </cell>
          <cell r="G377">
            <v>0</v>
          </cell>
          <cell r="H377">
            <v>0</v>
          </cell>
          <cell r="I377">
            <v>0</v>
          </cell>
          <cell r="J377">
            <v>0</v>
          </cell>
          <cell r="K377">
            <v>0</v>
          </cell>
          <cell r="L377">
            <v>0</v>
          </cell>
          <cell r="M377">
            <v>0</v>
          </cell>
        </row>
        <row r="378">
          <cell r="D378">
            <v>0</v>
          </cell>
          <cell r="E378">
            <v>0</v>
          </cell>
          <cell r="F378">
            <v>0</v>
          </cell>
          <cell r="G378">
            <v>0</v>
          </cell>
          <cell r="H378">
            <v>0</v>
          </cell>
          <cell r="I378">
            <v>0</v>
          </cell>
          <cell r="J378">
            <v>0</v>
          </cell>
          <cell r="K378">
            <v>0</v>
          </cell>
          <cell r="L378">
            <v>0</v>
          </cell>
          <cell r="M378">
            <v>0</v>
          </cell>
        </row>
        <row r="379">
          <cell r="D379">
            <v>0</v>
          </cell>
          <cell r="E379">
            <v>0</v>
          </cell>
          <cell r="F379">
            <v>0</v>
          </cell>
          <cell r="G379">
            <v>0</v>
          </cell>
          <cell r="H379">
            <v>0</v>
          </cell>
          <cell r="I379">
            <v>0</v>
          </cell>
          <cell r="J379">
            <v>0</v>
          </cell>
          <cell r="K379">
            <v>0</v>
          </cell>
          <cell r="L379">
            <v>0</v>
          </cell>
          <cell r="M379">
            <v>0</v>
          </cell>
        </row>
        <row r="380">
          <cell r="D380">
            <v>0</v>
          </cell>
          <cell r="E380">
            <v>0</v>
          </cell>
          <cell r="F380">
            <v>0</v>
          </cell>
          <cell r="G380">
            <v>0</v>
          </cell>
          <cell r="H380">
            <v>0</v>
          </cell>
          <cell r="I380">
            <v>0</v>
          </cell>
          <cell r="J380">
            <v>0</v>
          </cell>
          <cell r="K380">
            <v>0</v>
          </cell>
          <cell r="L380">
            <v>0</v>
          </cell>
          <cell r="M380">
            <v>0</v>
          </cell>
        </row>
        <row r="381">
          <cell r="D381">
            <v>0</v>
          </cell>
          <cell r="E381">
            <v>0</v>
          </cell>
          <cell r="F381">
            <v>0</v>
          </cell>
          <cell r="G381">
            <v>0</v>
          </cell>
          <cell r="H381">
            <v>0</v>
          </cell>
          <cell r="I381">
            <v>0</v>
          </cell>
          <cell r="J381">
            <v>0</v>
          </cell>
          <cell r="K381">
            <v>0</v>
          </cell>
          <cell r="L381">
            <v>0</v>
          </cell>
          <cell r="M381">
            <v>0</v>
          </cell>
        </row>
        <row r="382">
          <cell r="D382">
            <v>0</v>
          </cell>
          <cell r="E382">
            <v>0</v>
          </cell>
          <cell r="F382">
            <v>0</v>
          </cell>
          <cell r="G382">
            <v>0</v>
          </cell>
          <cell r="H382">
            <v>0</v>
          </cell>
          <cell r="I382">
            <v>0</v>
          </cell>
          <cell r="J382">
            <v>0</v>
          </cell>
          <cell r="K382">
            <v>0</v>
          </cell>
          <cell r="L382">
            <v>0</v>
          </cell>
          <cell r="M382">
            <v>0</v>
          </cell>
        </row>
        <row r="383">
          <cell r="D383">
            <v>0</v>
          </cell>
          <cell r="E383">
            <v>0</v>
          </cell>
          <cell r="F383">
            <v>0</v>
          </cell>
          <cell r="G383">
            <v>0</v>
          </cell>
          <cell r="H383">
            <v>0</v>
          </cell>
          <cell r="I383">
            <v>0</v>
          </cell>
          <cell r="J383">
            <v>0</v>
          </cell>
          <cell r="K383">
            <v>0</v>
          </cell>
          <cell r="L383">
            <v>0</v>
          </cell>
          <cell r="M383">
            <v>0</v>
          </cell>
        </row>
        <row r="384">
          <cell r="D384">
            <v>0</v>
          </cell>
          <cell r="E384">
            <v>0</v>
          </cell>
          <cell r="F384">
            <v>0</v>
          </cell>
          <cell r="G384">
            <v>0</v>
          </cell>
          <cell r="H384">
            <v>0</v>
          </cell>
          <cell r="I384">
            <v>0</v>
          </cell>
          <cell r="J384">
            <v>0</v>
          </cell>
          <cell r="K384">
            <v>0</v>
          </cell>
          <cell r="L384">
            <v>0</v>
          </cell>
          <cell r="M384">
            <v>0</v>
          </cell>
        </row>
        <row r="385">
          <cell r="D385" t="str">
            <v>x</v>
          </cell>
          <cell r="E385" t="str">
            <v>x</v>
          </cell>
          <cell r="F385" t="str">
            <v>x</v>
          </cell>
          <cell r="G385" t="str">
            <v>x</v>
          </cell>
          <cell r="H385" t="str">
            <v>x</v>
          </cell>
          <cell r="I385">
            <v>0</v>
          </cell>
          <cell r="J385">
            <v>0</v>
          </cell>
          <cell r="K385">
            <v>0</v>
          </cell>
          <cell r="L385">
            <v>0</v>
          </cell>
          <cell r="M385">
            <v>0</v>
          </cell>
        </row>
        <row r="386">
          <cell r="D386">
            <v>0.1</v>
          </cell>
          <cell r="E386">
            <v>0.1</v>
          </cell>
          <cell r="F386">
            <v>0.1</v>
          </cell>
          <cell r="G386">
            <v>0.1</v>
          </cell>
          <cell r="H386">
            <v>0.1</v>
          </cell>
          <cell r="I386">
            <v>0.1</v>
          </cell>
          <cell r="J386">
            <v>0.1</v>
          </cell>
          <cell r="K386">
            <v>0.1</v>
          </cell>
          <cell r="L386">
            <v>0.1</v>
          </cell>
          <cell r="M386">
            <v>0.1</v>
          </cell>
        </row>
        <row r="387">
          <cell r="D387">
            <v>0.1</v>
          </cell>
          <cell r="E387">
            <v>0.1</v>
          </cell>
          <cell r="F387">
            <v>0.1</v>
          </cell>
          <cell r="G387">
            <v>0.1</v>
          </cell>
          <cell r="H387">
            <v>0.1</v>
          </cell>
          <cell r="I387">
            <v>5.8823529411764705E-2</v>
          </cell>
          <cell r="J387">
            <v>5.8823529411764705E-2</v>
          </cell>
          <cell r="K387">
            <v>5.8823529411764705E-2</v>
          </cell>
          <cell r="L387">
            <v>5.8823529411764705E-2</v>
          </cell>
          <cell r="M387">
            <v>5.8823529411764705E-2</v>
          </cell>
        </row>
        <row r="388">
          <cell r="D388">
            <v>0</v>
          </cell>
          <cell r="E388">
            <v>0</v>
          </cell>
          <cell r="F388">
            <v>0</v>
          </cell>
          <cell r="G388">
            <v>0</v>
          </cell>
          <cell r="H388">
            <v>0</v>
          </cell>
          <cell r="I388">
            <v>0</v>
          </cell>
          <cell r="J388">
            <v>0</v>
          </cell>
          <cell r="K388">
            <v>0</v>
          </cell>
          <cell r="L388">
            <v>0</v>
          </cell>
          <cell r="M388">
            <v>0</v>
          </cell>
        </row>
        <row r="389">
          <cell r="D389">
            <v>0</v>
          </cell>
          <cell r="E389">
            <v>0</v>
          </cell>
          <cell r="F389">
            <v>0</v>
          </cell>
          <cell r="G389">
            <v>0</v>
          </cell>
          <cell r="H389">
            <v>0</v>
          </cell>
          <cell r="I389">
            <v>0</v>
          </cell>
          <cell r="J389">
            <v>0</v>
          </cell>
          <cell r="K389">
            <v>0</v>
          </cell>
          <cell r="L389">
            <v>0</v>
          </cell>
          <cell r="M389">
            <v>0</v>
          </cell>
        </row>
        <row r="390">
          <cell r="D390" t="str">
            <v>x</v>
          </cell>
          <cell r="E390" t="str">
            <v>x</v>
          </cell>
          <cell r="F390" t="str">
            <v>x</v>
          </cell>
          <cell r="G390" t="str">
            <v>x</v>
          </cell>
          <cell r="H390" t="str">
            <v>x</v>
          </cell>
          <cell r="I390">
            <v>0</v>
          </cell>
          <cell r="J390">
            <v>0</v>
          </cell>
          <cell r="K390">
            <v>0</v>
          </cell>
          <cell r="L390">
            <v>0</v>
          </cell>
          <cell r="M390">
            <v>0</v>
          </cell>
        </row>
        <row r="391">
          <cell r="D391">
            <v>0.1</v>
          </cell>
          <cell r="E391">
            <v>0.1</v>
          </cell>
          <cell r="F391">
            <v>0.1</v>
          </cell>
          <cell r="G391">
            <v>0.1</v>
          </cell>
          <cell r="H391">
            <v>0.1</v>
          </cell>
          <cell r="I391">
            <v>0.1</v>
          </cell>
          <cell r="J391">
            <v>0.1</v>
          </cell>
          <cell r="K391">
            <v>0.1</v>
          </cell>
          <cell r="L391">
            <v>0.1</v>
          </cell>
          <cell r="M391">
            <v>0.1</v>
          </cell>
        </row>
        <row r="392">
          <cell r="D392">
            <v>0</v>
          </cell>
          <cell r="E392">
            <v>0</v>
          </cell>
          <cell r="F392">
            <v>0</v>
          </cell>
          <cell r="G392">
            <v>0</v>
          </cell>
          <cell r="H392">
            <v>0</v>
          </cell>
          <cell r="I392" t="str">
            <v>x</v>
          </cell>
          <cell r="J392" t="str">
            <v>x</v>
          </cell>
          <cell r="K392" t="str">
            <v>x</v>
          </cell>
          <cell r="L392" t="str">
            <v>x</v>
          </cell>
          <cell r="M392" t="str">
            <v>x</v>
          </cell>
        </row>
        <row r="393">
          <cell r="D393">
            <v>0</v>
          </cell>
          <cell r="E393">
            <v>0</v>
          </cell>
          <cell r="F393">
            <v>0</v>
          </cell>
          <cell r="G393">
            <v>0</v>
          </cell>
          <cell r="H393">
            <v>0</v>
          </cell>
          <cell r="I393">
            <v>0</v>
          </cell>
          <cell r="J393">
            <v>0</v>
          </cell>
          <cell r="K393">
            <v>0</v>
          </cell>
          <cell r="L393">
            <v>0</v>
          </cell>
          <cell r="M393">
            <v>0</v>
          </cell>
        </row>
        <row r="394">
          <cell r="D394">
            <v>0</v>
          </cell>
          <cell r="E394">
            <v>0</v>
          </cell>
          <cell r="F394">
            <v>0</v>
          </cell>
          <cell r="G394">
            <v>0</v>
          </cell>
          <cell r="H394">
            <v>0</v>
          </cell>
          <cell r="I394">
            <v>0</v>
          </cell>
          <cell r="J394">
            <v>0</v>
          </cell>
          <cell r="K394">
            <v>0</v>
          </cell>
          <cell r="L394">
            <v>0</v>
          </cell>
          <cell r="M394">
            <v>0</v>
          </cell>
        </row>
        <row r="395">
          <cell r="D395">
            <v>0</v>
          </cell>
          <cell r="E395">
            <v>0</v>
          </cell>
          <cell r="F395">
            <v>0</v>
          </cell>
          <cell r="G395">
            <v>0</v>
          </cell>
          <cell r="H395">
            <v>0</v>
          </cell>
          <cell r="I395">
            <v>0</v>
          </cell>
          <cell r="J395">
            <v>0</v>
          </cell>
          <cell r="K395">
            <v>0</v>
          </cell>
          <cell r="L395">
            <v>0</v>
          </cell>
          <cell r="M395">
            <v>0</v>
          </cell>
        </row>
        <row r="396">
          <cell r="D396">
            <v>0</v>
          </cell>
          <cell r="E396">
            <v>0</v>
          </cell>
          <cell r="F396">
            <v>0</v>
          </cell>
          <cell r="G396">
            <v>0</v>
          </cell>
          <cell r="H396">
            <v>0</v>
          </cell>
          <cell r="I396">
            <v>0</v>
          </cell>
          <cell r="J396">
            <v>0</v>
          </cell>
          <cell r="K396">
            <v>0</v>
          </cell>
          <cell r="L396">
            <v>0</v>
          </cell>
          <cell r="M396">
            <v>0</v>
          </cell>
        </row>
        <row r="397">
          <cell r="D397">
            <v>0</v>
          </cell>
          <cell r="E397">
            <v>0</v>
          </cell>
          <cell r="F397">
            <v>0</v>
          </cell>
          <cell r="G397">
            <v>0</v>
          </cell>
          <cell r="H397">
            <v>0</v>
          </cell>
          <cell r="I397">
            <v>0</v>
          </cell>
          <cell r="J397">
            <v>0</v>
          </cell>
          <cell r="K397">
            <v>0</v>
          </cell>
          <cell r="L397">
            <v>0</v>
          </cell>
          <cell r="M397">
            <v>0</v>
          </cell>
        </row>
        <row r="398">
          <cell r="D398" t="str">
            <v>x</v>
          </cell>
          <cell r="E398" t="str">
            <v>x</v>
          </cell>
          <cell r="F398" t="str">
            <v>x</v>
          </cell>
          <cell r="G398" t="str">
            <v>x</v>
          </cell>
          <cell r="H398" t="str">
            <v>x</v>
          </cell>
          <cell r="I398">
            <v>0</v>
          </cell>
          <cell r="J398">
            <v>0</v>
          </cell>
          <cell r="K398">
            <v>0</v>
          </cell>
          <cell r="L398">
            <v>0</v>
          </cell>
          <cell r="M398">
            <v>0</v>
          </cell>
        </row>
        <row r="399">
          <cell r="D399">
            <v>8.3333333333333329E-2</v>
          </cell>
          <cell r="E399">
            <v>8.3333333333333329E-2</v>
          </cell>
          <cell r="F399">
            <v>8.3333333333333329E-2</v>
          </cell>
          <cell r="G399">
            <v>8.3333333333333329E-2</v>
          </cell>
          <cell r="H399">
            <v>8.3333333333333329E-2</v>
          </cell>
          <cell r="I399">
            <v>6.25E-2</v>
          </cell>
          <cell r="J399">
            <v>6.25E-2</v>
          </cell>
          <cell r="K399">
            <v>6.25E-2</v>
          </cell>
          <cell r="L399">
            <v>6.25E-2</v>
          </cell>
          <cell r="M399">
            <v>6.25E-2</v>
          </cell>
        </row>
        <row r="400">
          <cell r="D400">
            <v>8.3333333333333329E-2</v>
          </cell>
          <cell r="E400">
            <v>8.3333333333333329E-2</v>
          </cell>
          <cell r="F400">
            <v>8.3333333333333329E-2</v>
          </cell>
          <cell r="G400">
            <v>8.3333333333333329E-2</v>
          </cell>
          <cell r="H400">
            <v>8.3333333333333329E-2</v>
          </cell>
          <cell r="I400">
            <v>0.05</v>
          </cell>
          <cell r="J400">
            <v>0.05</v>
          </cell>
          <cell r="K400">
            <v>0.05</v>
          </cell>
          <cell r="L400">
            <v>0.05</v>
          </cell>
          <cell r="M400">
            <v>0.05</v>
          </cell>
        </row>
        <row r="401">
          <cell r="D401">
            <v>0</v>
          </cell>
          <cell r="E401">
            <v>0</v>
          </cell>
          <cell r="F401">
            <v>0</v>
          </cell>
          <cell r="G401">
            <v>0</v>
          </cell>
          <cell r="H401">
            <v>0</v>
          </cell>
          <cell r="I401">
            <v>0</v>
          </cell>
          <cell r="J401">
            <v>0</v>
          </cell>
          <cell r="K401">
            <v>0</v>
          </cell>
          <cell r="L401">
            <v>0</v>
          </cell>
          <cell r="M401">
            <v>0</v>
          </cell>
        </row>
        <row r="402">
          <cell r="D402">
            <v>0</v>
          </cell>
          <cell r="E402">
            <v>0</v>
          </cell>
          <cell r="F402">
            <v>0</v>
          </cell>
          <cell r="G402">
            <v>0</v>
          </cell>
          <cell r="H402">
            <v>0</v>
          </cell>
          <cell r="I402">
            <v>0</v>
          </cell>
          <cell r="J402">
            <v>0</v>
          </cell>
          <cell r="K402">
            <v>0</v>
          </cell>
          <cell r="L402">
            <v>0</v>
          </cell>
          <cell r="M402">
            <v>0</v>
          </cell>
        </row>
        <row r="403">
          <cell r="D403" t="str">
            <v>x</v>
          </cell>
          <cell r="E403" t="str">
            <v>x</v>
          </cell>
          <cell r="F403" t="str">
            <v>x</v>
          </cell>
          <cell r="G403" t="str">
            <v>x</v>
          </cell>
          <cell r="H403" t="str">
            <v>x</v>
          </cell>
          <cell r="I403">
            <v>0</v>
          </cell>
          <cell r="J403">
            <v>0</v>
          </cell>
          <cell r="K403">
            <v>0</v>
          </cell>
          <cell r="L403">
            <v>0</v>
          </cell>
          <cell r="M403">
            <v>0</v>
          </cell>
        </row>
        <row r="404">
          <cell r="D404">
            <v>0.2</v>
          </cell>
          <cell r="E404">
            <v>0.2</v>
          </cell>
          <cell r="F404">
            <v>0.2</v>
          </cell>
          <cell r="G404">
            <v>0.2</v>
          </cell>
          <cell r="H404">
            <v>0.2</v>
          </cell>
          <cell r="I404">
            <v>0.2</v>
          </cell>
          <cell r="J404">
            <v>0.2</v>
          </cell>
          <cell r="K404">
            <v>0.2</v>
          </cell>
          <cell r="L404">
            <v>0.2</v>
          </cell>
          <cell r="M404">
            <v>0.2</v>
          </cell>
        </row>
        <row r="405">
          <cell r="D405">
            <v>0</v>
          </cell>
          <cell r="E405">
            <v>0</v>
          </cell>
          <cell r="F405">
            <v>0</v>
          </cell>
          <cell r="G405">
            <v>0</v>
          </cell>
          <cell r="H405">
            <v>0</v>
          </cell>
          <cell r="I405">
            <v>0</v>
          </cell>
          <cell r="J405">
            <v>0</v>
          </cell>
          <cell r="K405">
            <v>0</v>
          </cell>
          <cell r="L405">
            <v>0</v>
          </cell>
          <cell r="M405">
            <v>0</v>
          </cell>
        </row>
        <row r="436">
          <cell r="D436">
            <v>0</v>
          </cell>
          <cell r="E436">
            <v>0</v>
          </cell>
          <cell r="F436">
            <v>0</v>
          </cell>
          <cell r="G436">
            <v>0</v>
          </cell>
          <cell r="H436">
            <v>0</v>
          </cell>
          <cell r="I436">
            <v>0</v>
          </cell>
          <cell r="J436">
            <v>0</v>
          </cell>
          <cell r="K436">
            <v>0</v>
          </cell>
          <cell r="L436">
            <v>0</v>
          </cell>
          <cell r="M436">
            <v>0</v>
          </cell>
        </row>
        <row r="437">
          <cell r="D437">
            <v>0</v>
          </cell>
          <cell r="E437">
            <v>0</v>
          </cell>
          <cell r="F437">
            <v>0</v>
          </cell>
          <cell r="G437">
            <v>0</v>
          </cell>
          <cell r="H437">
            <v>0</v>
          </cell>
          <cell r="I437">
            <v>0</v>
          </cell>
          <cell r="J437">
            <v>0</v>
          </cell>
          <cell r="K437">
            <v>0</v>
          </cell>
          <cell r="L437">
            <v>0</v>
          </cell>
          <cell r="M437">
            <v>0</v>
          </cell>
        </row>
        <row r="438">
          <cell r="D438">
            <v>0</v>
          </cell>
          <cell r="E438">
            <v>0</v>
          </cell>
          <cell r="F438">
            <v>0</v>
          </cell>
          <cell r="G438">
            <v>0</v>
          </cell>
          <cell r="H438">
            <v>0</v>
          </cell>
          <cell r="I438">
            <v>0</v>
          </cell>
          <cell r="J438">
            <v>0</v>
          </cell>
          <cell r="K438">
            <v>0</v>
          </cell>
          <cell r="L438">
            <v>0</v>
          </cell>
          <cell r="M438">
            <v>0</v>
          </cell>
        </row>
        <row r="439">
          <cell r="D439">
            <v>0</v>
          </cell>
          <cell r="E439">
            <v>0</v>
          </cell>
          <cell r="F439">
            <v>0</v>
          </cell>
          <cell r="G439">
            <v>0</v>
          </cell>
          <cell r="H439">
            <v>0</v>
          </cell>
          <cell r="I439">
            <v>0</v>
          </cell>
          <cell r="J439">
            <v>0</v>
          </cell>
          <cell r="K439">
            <v>0</v>
          </cell>
          <cell r="L439">
            <v>0</v>
          </cell>
          <cell r="M439">
            <v>0</v>
          </cell>
        </row>
        <row r="440">
          <cell r="D440">
            <v>0</v>
          </cell>
          <cell r="E440">
            <v>0</v>
          </cell>
          <cell r="F440">
            <v>0</v>
          </cell>
          <cell r="G440">
            <v>0</v>
          </cell>
          <cell r="H440">
            <v>0</v>
          </cell>
          <cell r="I440">
            <v>0</v>
          </cell>
          <cell r="J440">
            <v>0</v>
          </cell>
          <cell r="K440">
            <v>0</v>
          </cell>
          <cell r="L440">
            <v>0</v>
          </cell>
          <cell r="M440">
            <v>0</v>
          </cell>
        </row>
        <row r="441">
          <cell r="D441">
            <v>0</v>
          </cell>
          <cell r="E441">
            <v>0</v>
          </cell>
          <cell r="F441">
            <v>0</v>
          </cell>
          <cell r="G441">
            <v>0</v>
          </cell>
          <cell r="H441">
            <v>0</v>
          </cell>
          <cell r="I441">
            <v>0</v>
          </cell>
          <cell r="J441">
            <v>0</v>
          </cell>
          <cell r="K441">
            <v>0</v>
          </cell>
          <cell r="L441">
            <v>0</v>
          </cell>
          <cell r="M441">
            <v>0</v>
          </cell>
        </row>
        <row r="442">
          <cell r="D442">
            <v>0</v>
          </cell>
          <cell r="E442">
            <v>0</v>
          </cell>
          <cell r="F442">
            <v>0</v>
          </cell>
          <cell r="G442">
            <v>0</v>
          </cell>
          <cell r="H442">
            <v>0</v>
          </cell>
          <cell r="I442">
            <v>0</v>
          </cell>
          <cell r="J442">
            <v>0</v>
          </cell>
          <cell r="K442">
            <v>0</v>
          </cell>
          <cell r="L442">
            <v>0</v>
          </cell>
          <cell r="M442">
            <v>0</v>
          </cell>
        </row>
        <row r="443">
          <cell r="D443">
            <v>0.1</v>
          </cell>
          <cell r="E443">
            <v>0.1</v>
          </cell>
          <cell r="F443">
            <v>0.1</v>
          </cell>
          <cell r="G443">
            <v>0.1</v>
          </cell>
          <cell r="H443">
            <v>0.1</v>
          </cell>
          <cell r="I443">
            <v>0.1</v>
          </cell>
          <cell r="J443">
            <v>0.1</v>
          </cell>
          <cell r="K443">
            <v>0.1</v>
          </cell>
          <cell r="L443">
            <v>0.1</v>
          </cell>
          <cell r="M443">
            <v>0.1</v>
          </cell>
        </row>
        <row r="444">
          <cell r="D444">
            <v>0</v>
          </cell>
          <cell r="E444">
            <v>0</v>
          </cell>
          <cell r="F444">
            <v>0</v>
          </cell>
          <cell r="G444">
            <v>0</v>
          </cell>
          <cell r="H444">
            <v>0</v>
          </cell>
          <cell r="I444">
            <v>0</v>
          </cell>
          <cell r="J444">
            <v>0</v>
          </cell>
          <cell r="K444">
            <v>0</v>
          </cell>
          <cell r="L444">
            <v>0</v>
          </cell>
          <cell r="M444">
            <v>0</v>
          </cell>
        </row>
        <row r="445">
          <cell r="D445">
            <v>0</v>
          </cell>
          <cell r="E445">
            <v>0</v>
          </cell>
          <cell r="F445">
            <v>0</v>
          </cell>
          <cell r="G445">
            <v>0</v>
          </cell>
          <cell r="H445">
            <v>0</v>
          </cell>
          <cell r="I445">
            <v>0</v>
          </cell>
          <cell r="J445">
            <v>0</v>
          </cell>
          <cell r="K445">
            <v>0</v>
          </cell>
          <cell r="L445">
            <v>0</v>
          </cell>
          <cell r="M445">
            <v>0</v>
          </cell>
        </row>
        <row r="446">
          <cell r="D446" t="str">
            <v>x</v>
          </cell>
          <cell r="E446" t="str">
            <v>x</v>
          </cell>
          <cell r="F446" t="str">
            <v>x</v>
          </cell>
          <cell r="G446" t="str">
            <v>x</v>
          </cell>
          <cell r="H446" t="str">
            <v>x</v>
          </cell>
          <cell r="I446">
            <v>0</v>
          </cell>
          <cell r="J446">
            <v>0</v>
          </cell>
          <cell r="K446">
            <v>0</v>
          </cell>
          <cell r="L446">
            <v>0</v>
          </cell>
          <cell r="M446">
            <v>0</v>
          </cell>
        </row>
        <row r="447">
          <cell r="D447">
            <v>0</v>
          </cell>
          <cell r="E447">
            <v>0</v>
          </cell>
          <cell r="F447">
            <v>0</v>
          </cell>
          <cell r="G447">
            <v>0</v>
          </cell>
          <cell r="H447">
            <v>0</v>
          </cell>
          <cell r="I447">
            <v>0</v>
          </cell>
          <cell r="J447">
            <v>0</v>
          </cell>
          <cell r="K447">
            <v>0</v>
          </cell>
          <cell r="L447">
            <v>0</v>
          </cell>
          <cell r="M447">
            <v>0</v>
          </cell>
        </row>
        <row r="448">
          <cell r="D448">
            <v>0.1</v>
          </cell>
          <cell r="E448">
            <v>0.1</v>
          </cell>
          <cell r="F448">
            <v>0.1</v>
          </cell>
          <cell r="G448">
            <v>0.1</v>
          </cell>
          <cell r="H448">
            <v>0.1</v>
          </cell>
          <cell r="I448">
            <v>5.8823529411764705E-2</v>
          </cell>
          <cell r="J448">
            <v>5.8823529411764705E-2</v>
          </cell>
          <cell r="K448">
            <v>5.8823529411764705E-2</v>
          </cell>
          <cell r="L448">
            <v>5.8823529411764705E-2</v>
          </cell>
          <cell r="M448">
            <v>5.8823529411764705E-2</v>
          </cell>
        </row>
        <row r="449">
          <cell r="D449">
            <v>0</v>
          </cell>
          <cell r="E449">
            <v>0</v>
          </cell>
          <cell r="F449">
            <v>0</v>
          </cell>
          <cell r="G449">
            <v>0</v>
          </cell>
          <cell r="H449">
            <v>0</v>
          </cell>
          <cell r="I449">
            <v>0</v>
          </cell>
          <cell r="J449">
            <v>0</v>
          </cell>
          <cell r="K449">
            <v>0</v>
          </cell>
          <cell r="L449">
            <v>0</v>
          </cell>
          <cell r="M449">
            <v>0</v>
          </cell>
        </row>
        <row r="450">
          <cell r="D450">
            <v>0.1</v>
          </cell>
          <cell r="E450">
            <v>0.1</v>
          </cell>
          <cell r="F450">
            <v>0.1</v>
          </cell>
          <cell r="G450">
            <v>0.1</v>
          </cell>
          <cell r="H450">
            <v>0.1</v>
          </cell>
          <cell r="I450">
            <v>6.6666666666666666E-2</v>
          </cell>
          <cell r="J450">
            <v>6.6666666666666666E-2</v>
          </cell>
          <cell r="K450">
            <v>6.6666666666666666E-2</v>
          </cell>
          <cell r="L450">
            <v>6.6666666666666666E-2</v>
          </cell>
          <cell r="M450">
            <v>6.6666666666666666E-2</v>
          </cell>
        </row>
        <row r="451">
          <cell r="D451" t="str">
            <v>x</v>
          </cell>
          <cell r="E451" t="str">
            <v>x</v>
          </cell>
          <cell r="F451" t="str">
            <v>x</v>
          </cell>
          <cell r="G451" t="str">
            <v>x</v>
          </cell>
          <cell r="H451" t="str">
            <v>x</v>
          </cell>
          <cell r="I451">
            <v>0.1</v>
          </cell>
          <cell r="J451">
            <v>0.1</v>
          </cell>
          <cell r="K451">
            <v>0.1</v>
          </cell>
          <cell r="L451">
            <v>0.1</v>
          </cell>
          <cell r="M451">
            <v>0.1</v>
          </cell>
        </row>
        <row r="452">
          <cell r="D452">
            <v>0</v>
          </cell>
          <cell r="E452">
            <v>0</v>
          </cell>
          <cell r="F452">
            <v>0</v>
          </cell>
          <cell r="G452">
            <v>0</v>
          </cell>
          <cell r="H452">
            <v>0</v>
          </cell>
          <cell r="I452">
            <v>0</v>
          </cell>
          <cell r="J452">
            <v>0</v>
          </cell>
          <cell r="K452">
            <v>0</v>
          </cell>
          <cell r="L452">
            <v>0</v>
          </cell>
          <cell r="M452">
            <v>0</v>
          </cell>
        </row>
        <row r="453">
          <cell r="D453">
            <v>0</v>
          </cell>
          <cell r="E453">
            <v>0</v>
          </cell>
          <cell r="F453">
            <v>0</v>
          </cell>
          <cell r="G453">
            <v>0</v>
          </cell>
          <cell r="H453">
            <v>0</v>
          </cell>
          <cell r="I453" t="str">
            <v>x</v>
          </cell>
          <cell r="J453" t="str">
            <v>x</v>
          </cell>
          <cell r="K453" t="str">
            <v>x</v>
          </cell>
          <cell r="L453" t="str">
            <v>x</v>
          </cell>
          <cell r="M453" t="str">
            <v>x</v>
          </cell>
        </row>
        <row r="454">
          <cell r="D454">
            <v>0</v>
          </cell>
          <cell r="E454">
            <v>0</v>
          </cell>
          <cell r="F454">
            <v>0</v>
          </cell>
          <cell r="G454">
            <v>0</v>
          </cell>
          <cell r="H454">
            <v>0</v>
          </cell>
          <cell r="I454">
            <v>0</v>
          </cell>
          <cell r="J454">
            <v>0</v>
          </cell>
          <cell r="K454">
            <v>0</v>
          </cell>
          <cell r="L454">
            <v>0</v>
          </cell>
          <cell r="M454">
            <v>0</v>
          </cell>
        </row>
        <row r="455">
          <cell r="D455">
            <v>0</v>
          </cell>
          <cell r="E455">
            <v>0</v>
          </cell>
          <cell r="F455">
            <v>0</v>
          </cell>
          <cell r="G455">
            <v>0</v>
          </cell>
          <cell r="H455">
            <v>0</v>
          </cell>
          <cell r="I455">
            <v>0</v>
          </cell>
          <cell r="J455">
            <v>0</v>
          </cell>
          <cell r="K455">
            <v>0</v>
          </cell>
          <cell r="L455">
            <v>0</v>
          </cell>
          <cell r="M455">
            <v>0</v>
          </cell>
        </row>
        <row r="456">
          <cell r="D456">
            <v>0.16666666666666666</v>
          </cell>
          <cell r="E456">
            <v>0.16666666666666666</v>
          </cell>
          <cell r="F456">
            <v>0.16666666666666666</v>
          </cell>
          <cell r="G456">
            <v>0.16666666666666666</v>
          </cell>
          <cell r="H456">
            <v>0.16666666666666666</v>
          </cell>
          <cell r="I456">
            <v>0.16666666666666666</v>
          </cell>
          <cell r="J456">
            <v>0.16666666666666666</v>
          </cell>
          <cell r="K456">
            <v>0.16666666666666666</v>
          </cell>
          <cell r="L456">
            <v>0.16666666666666666</v>
          </cell>
          <cell r="M456">
            <v>0.16666666666666666</v>
          </cell>
        </row>
        <row r="457">
          <cell r="D457">
            <v>0</v>
          </cell>
          <cell r="E457">
            <v>0</v>
          </cell>
          <cell r="F457">
            <v>0</v>
          </cell>
          <cell r="G457">
            <v>0</v>
          </cell>
          <cell r="H457">
            <v>0</v>
          </cell>
          <cell r="I457">
            <v>0</v>
          </cell>
          <cell r="J457">
            <v>0</v>
          </cell>
          <cell r="K457">
            <v>0</v>
          </cell>
          <cell r="L457">
            <v>0</v>
          </cell>
          <cell r="M457">
            <v>0</v>
          </cell>
        </row>
        <row r="458">
          <cell r="D458">
            <v>0</v>
          </cell>
          <cell r="E458">
            <v>0</v>
          </cell>
          <cell r="F458">
            <v>0</v>
          </cell>
          <cell r="G458">
            <v>0</v>
          </cell>
          <cell r="H458">
            <v>0</v>
          </cell>
          <cell r="I458">
            <v>0</v>
          </cell>
          <cell r="J458">
            <v>0</v>
          </cell>
          <cell r="K458">
            <v>0</v>
          </cell>
          <cell r="L458">
            <v>0</v>
          </cell>
          <cell r="M458">
            <v>0</v>
          </cell>
        </row>
        <row r="459">
          <cell r="D459" t="str">
            <v>x</v>
          </cell>
          <cell r="E459" t="str">
            <v>x</v>
          </cell>
          <cell r="F459" t="str">
            <v>x</v>
          </cell>
          <cell r="G459" t="str">
            <v>x</v>
          </cell>
          <cell r="H459" t="str">
            <v>x</v>
          </cell>
          <cell r="I459">
            <v>0</v>
          </cell>
          <cell r="J459">
            <v>0</v>
          </cell>
          <cell r="K459">
            <v>0</v>
          </cell>
          <cell r="L459">
            <v>0</v>
          </cell>
          <cell r="M459">
            <v>0</v>
          </cell>
        </row>
        <row r="460">
          <cell r="D460">
            <v>0</v>
          </cell>
          <cell r="E460">
            <v>0</v>
          </cell>
          <cell r="F460">
            <v>0</v>
          </cell>
          <cell r="G460">
            <v>0</v>
          </cell>
          <cell r="H460">
            <v>0</v>
          </cell>
          <cell r="I460">
            <v>0</v>
          </cell>
          <cell r="J460">
            <v>0</v>
          </cell>
          <cell r="K460">
            <v>0</v>
          </cell>
          <cell r="L460">
            <v>0</v>
          </cell>
          <cell r="M460">
            <v>0</v>
          </cell>
        </row>
        <row r="461">
          <cell r="D461">
            <v>0.16666666666666666</v>
          </cell>
          <cell r="E461">
            <v>0.16666666666666666</v>
          </cell>
          <cell r="F461">
            <v>0.16666666666666666</v>
          </cell>
          <cell r="G461">
            <v>0.16666666666666666</v>
          </cell>
          <cell r="H461">
            <v>0.16666666666666666</v>
          </cell>
          <cell r="I461">
            <v>0.1</v>
          </cell>
          <cell r="J461">
            <v>0.1</v>
          </cell>
          <cell r="K461">
            <v>0.1</v>
          </cell>
          <cell r="L461">
            <v>0.1</v>
          </cell>
          <cell r="M461">
            <v>0.1</v>
          </cell>
        </row>
        <row r="462">
          <cell r="D462">
            <v>0</v>
          </cell>
          <cell r="E462">
            <v>0</v>
          </cell>
          <cell r="F462">
            <v>0</v>
          </cell>
          <cell r="G462">
            <v>0</v>
          </cell>
          <cell r="H462">
            <v>0</v>
          </cell>
          <cell r="I462">
            <v>0</v>
          </cell>
          <cell r="J462">
            <v>0</v>
          </cell>
          <cell r="K462">
            <v>0</v>
          </cell>
          <cell r="L462">
            <v>0</v>
          </cell>
          <cell r="M462">
            <v>0</v>
          </cell>
        </row>
        <row r="463">
          <cell r="D463">
            <v>0.16666666666666666</v>
          </cell>
          <cell r="E463">
            <v>0.16666666666666666</v>
          </cell>
          <cell r="F463">
            <v>0.16666666666666666</v>
          </cell>
          <cell r="G463">
            <v>0.16666666666666666</v>
          </cell>
          <cell r="H463">
            <v>0.16666666666666666</v>
          </cell>
          <cell r="I463">
            <v>0.1</v>
          </cell>
          <cell r="J463">
            <v>0.1</v>
          </cell>
          <cell r="K463">
            <v>0.1</v>
          </cell>
          <cell r="L463">
            <v>0.1</v>
          </cell>
          <cell r="M463">
            <v>0.1</v>
          </cell>
        </row>
        <row r="464">
          <cell r="D464" t="str">
            <v>x</v>
          </cell>
          <cell r="E464" t="str">
            <v>x</v>
          </cell>
          <cell r="F464" t="str">
            <v>x</v>
          </cell>
          <cell r="G464" t="str">
            <v>x</v>
          </cell>
          <cell r="H464" t="str">
            <v>x</v>
          </cell>
          <cell r="I464">
            <v>0.125</v>
          </cell>
          <cell r="J464">
            <v>0.125</v>
          </cell>
          <cell r="K464">
            <v>0.125</v>
          </cell>
          <cell r="L464">
            <v>0.125</v>
          </cell>
          <cell r="M464">
            <v>0.125</v>
          </cell>
        </row>
        <row r="465">
          <cell r="D465">
            <v>0</v>
          </cell>
          <cell r="E465">
            <v>0</v>
          </cell>
          <cell r="F465">
            <v>0</v>
          </cell>
          <cell r="G465">
            <v>0</v>
          </cell>
          <cell r="H465">
            <v>0</v>
          </cell>
          <cell r="I465">
            <v>0</v>
          </cell>
          <cell r="J465">
            <v>0</v>
          </cell>
          <cell r="K465">
            <v>0</v>
          </cell>
          <cell r="L465">
            <v>0</v>
          </cell>
          <cell r="M465">
            <v>0</v>
          </cell>
        </row>
        <row r="466">
          <cell r="D466">
            <v>0</v>
          </cell>
          <cell r="E466">
            <v>0</v>
          </cell>
          <cell r="F466">
            <v>0</v>
          </cell>
          <cell r="G466">
            <v>0</v>
          </cell>
          <cell r="H466">
            <v>0</v>
          </cell>
          <cell r="I466">
            <v>0</v>
          </cell>
          <cell r="J466">
            <v>0</v>
          </cell>
          <cell r="K466">
            <v>0</v>
          </cell>
          <cell r="L466">
            <v>0</v>
          </cell>
          <cell r="M466">
            <v>0</v>
          </cell>
        </row>
        <row r="490">
          <cell r="D490">
            <v>48438.838977194195</v>
          </cell>
          <cell r="E490">
            <v>87699.792674498967</v>
          </cell>
          <cell r="F490">
            <v>103404.17415342087</v>
          </cell>
          <cell r="G490">
            <v>119108.55563234277</v>
          </cell>
          <cell r="H490">
            <v>146642.21147201105</v>
          </cell>
          <cell r="I490">
            <v>43805.558727201707</v>
          </cell>
          <cell r="J490">
            <v>76238.520477149126</v>
          </cell>
          <cell r="K490">
            <v>89211.705177128097</v>
          </cell>
          <cell r="L490">
            <v>102184.88987710708</v>
          </cell>
          <cell r="M490">
            <v>124930.08383161566</v>
          </cell>
        </row>
        <row r="491">
          <cell r="D491">
            <v>61355.862704445972</v>
          </cell>
          <cell r="E491">
            <v>111086.40405436535</v>
          </cell>
          <cell r="F491">
            <v>130978.6205943331</v>
          </cell>
          <cell r="G491">
            <v>150870.83713430085</v>
          </cell>
          <cell r="H491">
            <v>185746.80119788068</v>
          </cell>
          <cell r="I491">
            <v>50376.392536281965</v>
          </cell>
          <cell r="J491">
            <v>87674.298548721505</v>
          </cell>
          <cell r="K491">
            <v>102593.46095369731</v>
          </cell>
          <cell r="L491">
            <v>117512.62335867313</v>
          </cell>
          <cell r="M491">
            <v>143669.596406358</v>
          </cell>
        </row>
        <row r="492">
          <cell r="D492">
            <v>92033.794056668965</v>
          </cell>
          <cell r="E492">
            <v>166629.60608154803</v>
          </cell>
          <cell r="F492">
            <v>196467.93089149965</v>
          </cell>
          <cell r="G492">
            <v>226306.2557014513</v>
          </cell>
          <cell r="H492">
            <v>278620.20179682103</v>
          </cell>
          <cell r="I492">
            <v>67168.523381709296</v>
          </cell>
          <cell r="J492">
            <v>116899.06473162866</v>
          </cell>
          <cell r="K492">
            <v>136791.28127159641</v>
          </cell>
          <cell r="L492">
            <v>156683.49781156416</v>
          </cell>
          <cell r="M492">
            <v>191559.46187514398</v>
          </cell>
        </row>
        <row r="493">
          <cell r="D493">
            <v>92033.794056668965</v>
          </cell>
          <cell r="E493">
            <v>166629.60608154803</v>
          </cell>
          <cell r="F493">
            <v>196467.93089149965</v>
          </cell>
          <cell r="G493">
            <v>226306.2557014513</v>
          </cell>
          <cell r="H493">
            <v>278620.20179682103</v>
          </cell>
          <cell r="I493">
            <v>100752.78507256393</v>
          </cell>
          <cell r="J493">
            <v>175348.59709744301</v>
          </cell>
          <cell r="K493">
            <v>205186.92190739463</v>
          </cell>
          <cell r="L493">
            <v>235025.24671734625</v>
          </cell>
          <cell r="M493">
            <v>287339.19281271601</v>
          </cell>
        </row>
        <row r="494">
          <cell r="D494">
            <v>184067.58811333793</v>
          </cell>
          <cell r="E494">
            <v>333259.21216309606</v>
          </cell>
          <cell r="F494">
            <v>392935.8617829993</v>
          </cell>
          <cell r="G494">
            <v>452612.5114029026</v>
          </cell>
          <cell r="H494">
            <v>557240.40359364206</v>
          </cell>
          <cell r="I494">
            <v>201505.57014512786</v>
          </cell>
          <cell r="J494">
            <v>350697.19419488602</v>
          </cell>
          <cell r="K494">
            <v>410373.84381478926</v>
          </cell>
          <cell r="L494">
            <v>470050.4934346925</v>
          </cell>
          <cell r="M494">
            <v>574678.38562543201</v>
          </cell>
        </row>
        <row r="495">
          <cell r="D495">
            <v>127114.91085003456</v>
          </cell>
          <cell r="E495">
            <v>201710.7228749136</v>
          </cell>
          <cell r="F495">
            <v>231549.04768486525</v>
          </cell>
          <cell r="G495">
            <v>261387.37249481687</v>
          </cell>
          <cell r="H495">
            <v>313701.31859018659</v>
          </cell>
          <cell r="I495">
            <v>135833.90186592954</v>
          </cell>
          <cell r="J495">
            <v>210429.71389080855</v>
          </cell>
          <cell r="K495">
            <v>240268.0387007602</v>
          </cell>
          <cell r="L495">
            <v>270106.36351071182</v>
          </cell>
          <cell r="M495">
            <v>322420.30960608157</v>
          </cell>
        </row>
        <row r="496">
          <cell r="D496">
            <v>127114.91085003456</v>
          </cell>
          <cell r="E496">
            <v>201710.7228749136</v>
          </cell>
          <cell r="F496">
            <v>231549.04768486525</v>
          </cell>
          <cell r="G496">
            <v>261387.37249481687</v>
          </cell>
          <cell r="H496">
            <v>313701.31859018659</v>
          </cell>
          <cell r="I496">
            <v>94043.530983644334</v>
          </cell>
          <cell r="J496">
            <v>143774.0723335637</v>
          </cell>
          <cell r="K496">
            <v>163666.28887353145</v>
          </cell>
          <cell r="L496">
            <v>183558.5054134992</v>
          </cell>
          <cell r="M496">
            <v>218434.46947707902</v>
          </cell>
        </row>
        <row r="497">
          <cell r="D497">
            <v>221485.16655148583</v>
          </cell>
          <cell r="E497">
            <v>296080.97857636487</v>
          </cell>
          <cell r="F497">
            <v>325919.30338631652</v>
          </cell>
          <cell r="G497">
            <v>355757.62819626811</v>
          </cell>
          <cell r="H497">
            <v>408071.57429163787</v>
          </cell>
          <cell r="I497">
            <v>230204.15756738084</v>
          </cell>
          <cell r="J497">
            <v>304799.96959225985</v>
          </cell>
          <cell r="K497">
            <v>334638.29440221144</v>
          </cell>
          <cell r="L497">
            <v>364476.61921216315</v>
          </cell>
          <cell r="M497">
            <v>416790.56530753284</v>
          </cell>
        </row>
        <row r="498">
          <cell r="D498">
            <v>151733.23842432618</v>
          </cell>
          <cell r="E498">
            <v>226329.05044920521</v>
          </cell>
          <cell r="F498">
            <v>256167.37525915686</v>
          </cell>
          <cell r="G498">
            <v>286005.70006910851</v>
          </cell>
          <cell r="H498">
            <v>338319.64616447827</v>
          </cell>
          <cell r="I498">
            <v>110455.74936650544</v>
          </cell>
          <cell r="J498">
            <v>160186.29071642479</v>
          </cell>
          <cell r="K498">
            <v>180078.50725639251</v>
          </cell>
          <cell r="L498">
            <v>199970.72379636031</v>
          </cell>
          <cell r="M498">
            <v>234846.68785994014</v>
          </cell>
        </row>
        <row r="499">
          <cell r="D499">
            <v>127114.91085003456</v>
          </cell>
          <cell r="E499">
            <v>201710.7228749136</v>
          </cell>
          <cell r="F499">
            <v>231549.04768486525</v>
          </cell>
          <cell r="G499">
            <v>261387.37249481687</v>
          </cell>
          <cell r="H499">
            <v>313701.31859018659</v>
          </cell>
          <cell r="I499">
            <v>94043.530983644334</v>
          </cell>
          <cell r="J499">
            <v>143774.0723335637</v>
          </cell>
          <cell r="K499">
            <v>163666.28887353145</v>
          </cell>
          <cell r="L499">
            <v>183558.5054134992</v>
          </cell>
          <cell r="M499">
            <v>218434.46947707902</v>
          </cell>
        </row>
        <row r="500">
          <cell r="D500" t="str">
            <v>x</v>
          </cell>
          <cell r="E500" t="str">
            <v>x</v>
          </cell>
          <cell r="F500" t="str">
            <v>x</v>
          </cell>
          <cell r="G500" t="str">
            <v>x</v>
          </cell>
          <cell r="H500" t="str">
            <v>x</v>
          </cell>
          <cell r="I500">
            <v>79902.295215252656</v>
          </cell>
          <cell r="J500">
            <v>123782.1846416521</v>
          </cell>
          <cell r="K500">
            <v>141334.14041221191</v>
          </cell>
          <cell r="L500">
            <v>158886.09618277167</v>
          </cell>
          <cell r="M500">
            <v>189659.00565063622</v>
          </cell>
        </row>
        <row r="501">
          <cell r="D501">
            <v>221485.16655148583</v>
          </cell>
          <cell r="E501">
            <v>296080.97857636487</v>
          </cell>
          <cell r="F501">
            <v>325919.30338631652</v>
          </cell>
          <cell r="G501">
            <v>355757.62819626811</v>
          </cell>
          <cell r="H501">
            <v>408071.57429163787</v>
          </cell>
          <cell r="I501">
            <v>230204.15756738084</v>
          </cell>
          <cell r="J501">
            <v>304799.96959225985</v>
          </cell>
          <cell r="K501">
            <v>334638.29440221144</v>
          </cell>
          <cell r="L501">
            <v>364476.61921216315</v>
          </cell>
          <cell r="M501">
            <v>416790.56530753284</v>
          </cell>
        </row>
        <row r="502">
          <cell r="D502">
            <v>291237.09467864543</v>
          </cell>
          <cell r="E502">
            <v>365832.90670352452</v>
          </cell>
          <cell r="F502">
            <v>395671.23151347612</v>
          </cell>
          <cell r="G502">
            <v>425509.55632342771</v>
          </cell>
          <cell r="H502">
            <v>477823.50241879746</v>
          </cell>
          <cell r="I502">
            <v>176444.75629090617</v>
          </cell>
          <cell r="J502">
            <v>220324.64571730563</v>
          </cell>
          <cell r="K502">
            <v>237876.60148786538</v>
          </cell>
          <cell r="L502">
            <v>255428.55725842516</v>
          </cell>
          <cell r="M502">
            <v>286201.46672628971</v>
          </cell>
        </row>
        <row r="503">
          <cell r="D503">
            <v>151733.23842432618</v>
          </cell>
          <cell r="E503">
            <v>226329.05044920521</v>
          </cell>
          <cell r="F503">
            <v>256167.37525915686</v>
          </cell>
          <cell r="G503">
            <v>286005.70006910851</v>
          </cell>
          <cell r="H503">
            <v>338319.64616447827</v>
          </cell>
          <cell r="I503">
            <v>160452.22944022116</v>
          </cell>
          <cell r="J503">
            <v>235048.04146510019</v>
          </cell>
          <cell r="K503">
            <v>264886.36627505184</v>
          </cell>
          <cell r="L503">
            <v>294724.69108500343</v>
          </cell>
          <cell r="M503">
            <v>347038.63718037319</v>
          </cell>
        </row>
        <row r="504">
          <cell r="D504">
            <v>221485.16655148583</v>
          </cell>
          <cell r="E504">
            <v>296080.97857636487</v>
          </cell>
          <cell r="F504">
            <v>325919.30338631652</v>
          </cell>
          <cell r="G504">
            <v>355757.62819626811</v>
          </cell>
          <cell r="H504">
            <v>408071.57429163787</v>
          </cell>
          <cell r="I504">
            <v>153469.43837825386</v>
          </cell>
          <cell r="J504">
            <v>203199.97972817323</v>
          </cell>
          <cell r="K504">
            <v>223092.19626814098</v>
          </cell>
          <cell r="L504">
            <v>242984.41280810873</v>
          </cell>
          <cell r="M504">
            <v>277860.37687168852</v>
          </cell>
        </row>
        <row r="505">
          <cell r="D505" t="str">
            <v>x</v>
          </cell>
          <cell r="E505" t="str">
            <v>x</v>
          </cell>
          <cell r="F505" t="str">
            <v>x</v>
          </cell>
          <cell r="G505" t="str">
            <v>x</v>
          </cell>
          <cell r="H505" t="str">
            <v>x</v>
          </cell>
          <cell r="I505">
            <v>230204.15756738084</v>
          </cell>
          <cell r="J505">
            <v>304799.96959225985</v>
          </cell>
          <cell r="K505">
            <v>334638.29440221144</v>
          </cell>
          <cell r="L505">
            <v>364476.61921216315</v>
          </cell>
          <cell r="M505">
            <v>416790.56530753284</v>
          </cell>
        </row>
        <row r="506">
          <cell r="D506">
            <v>221485.16655148583</v>
          </cell>
          <cell r="E506">
            <v>296080.97857636487</v>
          </cell>
          <cell r="F506">
            <v>325919.30338631652</v>
          </cell>
          <cell r="G506">
            <v>355757.62819626811</v>
          </cell>
          <cell r="H506">
            <v>408071.57429163787</v>
          </cell>
          <cell r="I506">
            <v>230204.15756738084</v>
          </cell>
          <cell r="J506">
            <v>304799.96959225985</v>
          </cell>
          <cell r="K506">
            <v>334638.29440221144</v>
          </cell>
          <cell r="L506">
            <v>364476.61921216315</v>
          </cell>
          <cell r="M506">
            <v>416790.56530753284</v>
          </cell>
        </row>
        <row r="507">
          <cell r="D507">
            <v>102496.58327574292</v>
          </cell>
          <cell r="E507">
            <v>177092.39530062198</v>
          </cell>
          <cell r="F507">
            <v>206930.7201105736</v>
          </cell>
          <cell r="G507">
            <v>236769.04492052525</v>
          </cell>
          <cell r="H507">
            <v>289082.99101589498</v>
          </cell>
          <cell r="I507" t="str">
            <v>x</v>
          </cell>
          <cell r="J507" t="str">
            <v>x</v>
          </cell>
          <cell r="K507" t="str">
            <v>x</v>
          </cell>
          <cell r="L507" t="str">
            <v>x</v>
          </cell>
          <cell r="M507" t="str">
            <v>x</v>
          </cell>
        </row>
        <row r="508">
          <cell r="D508">
            <v>379276.1091914305</v>
          </cell>
          <cell r="E508">
            <v>544936.93849343469</v>
          </cell>
          <cell r="F508">
            <v>611201.27021423634</v>
          </cell>
          <cell r="G508">
            <v>677465.60193503799</v>
          </cell>
          <cell r="H508">
            <v>764655.51209398755</v>
          </cell>
          <cell r="I508">
            <v>394534.3434692467</v>
          </cell>
          <cell r="J508">
            <v>560195.17277125083</v>
          </cell>
          <cell r="K508">
            <v>626459.5044920526</v>
          </cell>
          <cell r="L508">
            <v>692723.83621285413</v>
          </cell>
          <cell r="M508">
            <v>779913.74637180369</v>
          </cell>
        </row>
        <row r="509">
          <cell r="D509">
            <v>379276.1091914305</v>
          </cell>
          <cell r="E509">
            <v>544936.93849343469</v>
          </cell>
          <cell r="F509">
            <v>611201.27021423634</v>
          </cell>
          <cell r="G509">
            <v>677465.60193503799</v>
          </cell>
          <cell r="H509">
            <v>764655.51209398755</v>
          </cell>
          <cell r="I509">
            <v>295900.75760193507</v>
          </cell>
          <cell r="J509">
            <v>420146.37957843812</v>
          </cell>
          <cell r="K509">
            <v>469844.62836903939</v>
          </cell>
          <cell r="L509">
            <v>519542.8771596406</v>
          </cell>
          <cell r="M509">
            <v>584935.30977885285</v>
          </cell>
        </row>
        <row r="510">
          <cell r="D510">
            <v>562374.92052522453</v>
          </cell>
          <cell r="E510">
            <v>728035.74982722872</v>
          </cell>
          <cell r="F510">
            <v>794300.08154803049</v>
          </cell>
          <cell r="G510">
            <v>860564.41326883202</v>
          </cell>
          <cell r="H510">
            <v>947754.32342778158</v>
          </cell>
          <cell r="I510">
            <v>577633.15480304067</v>
          </cell>
          <cell r="J510">
            <v>743293.98410504486</v>
          </cell>
          <cell r="K510">
            <v>809558.31582584663</v>
          </cell>
          <cell r="L510">
            <v>875822.64754664828</v>
          </cell>
          <cell r="M510">
            <v>963012.55770559784</v>
          </cell>
        </row>
        <row r="511">
          <cell r="D511">
            <v>440309.04630269523</v>
          </cell>
          <cell r="E511">
            <v>605969.87560469937</v>
          </cell>
          <cell r="F511">
            <v>672234.20732550113</v>
          </cell>
          <cell r="G511">
            <v>738498.53904630267</v>
          </cell>
          <cell r="H511">
            <v>825688.44920525223</v>
          </cell>
          <cell r="I511">
            <v>273340.36834830686</v>
          </cell>
          <cell r="J511">
            <v>372736.86592950934</v>
          </cell>
          <cell r="K511">
            <v>412495.46496199025</v>
          </cell>
          <cell r="L511">
            <v>452254.06399447133</v>
          </cell>
          <cell r="M511">
            <v>504568.01008984103</v>
          </cell>
        </row>
        <row r="512">
          <cell r="D512">
            <v>379276.1091914305</v>
          </cell>
          <cell r="E512">
            <v>544936.93849343469</v>
          </cell>
          <cell r="F512">
            <v>611201.27021423634</v>
          </cell>
          <cell r="G512">
            <v>677465.60193503799</v>
          </cell>
          <cell r="H512">
            <v>764655.51209398755</v>
          </cell>
          <cell r="I512">
            <v>236720.60608154803</v>
          </cell>
          <cell r="J512">
            <v>336117.10366275063</v>
          </cell>
          <cell r="K512">
            <v>375875.70269523154</v>
          </cell>
          <cell r="L512">
            <v>415634.3017277125</v>
          </cell>
          <cell r="M512">
            <v>467948.24782308226</v>
          </cell>
        </row>
        <row r="513">
          <cell r="D513" t="str">
            <v>x</v>
          </cell>
          <cell r="E513" t="str">
            <v>x</v>
          </cell>
          <cell r="F513" t="str">
            <v>x</v>
          </cell>
          <cell r="G513" t="str">
            <v>x</v>
          </cell>
          <cell r="H513" t="str">
            <v>x</v>
          </cell>
          <cell r="I513">
            <v>197267.17173462335</v>
          </cell>
          <cell r="J513">
            <v>280097.58638562541</v>
          </cell>
          <cell r="K513">
            <v>313229.7522460263</v>
          </cell>
          <cell r="L513">
            <v>346361.91810642707</v>
          </cell>
          <cell r="M513">
            <v>389956.87318590184</v>
          </cell>
        </row>
        <row r="514">
          <cell r="D514">
            <v>440309.04630269523</v>
          </cell>
          <cell r="E514">
            <v>605969.87560469937</v>
          </cell>
          <cell r="F514">
            <v>672234.20732550125</v>
          </cell>
          <cell r="G514">
            <v>738498.53904630279</v>
          </cell>
          <cell r="H514">
            <v>825688.44920525234</v>
          </cell>
          <cell r="I514">
            <v>341675.46043538355</v>
          </cell>
          <cell r="J514">
            <v>465921.08241188666</v>
          </cell>
          <cell r="K514">
            <v>515619.33120248793</v>
          </cell>
          <cell r="L514">
            <v>565317.5799930892</v>
          </cell>
          <cell r="M514">
            <v>630710.01261230139</v>
          </cell>
        </row>
        <row r="515">
          <cell r="D515">
            <v>623407.85763648921</v>
          </cell>
          <cell r="E515">
            <v>789068.6869384934</v>
          </cell>
          <cell r="F515">
            <v>855333.01865929528</v>
          </cell>
          <cell r="G515">
            <v>921597.35038009682</v>
          </cell>
          <cell r="H515">
            <v>1008787.2605390464</v>
          </cell>
          <cell r="I515">
            <v>383199.65514858335</v>
          </cell>
          <cell r="J515">
            <v>482596.15272978583</v>
          </cell>
          <cell r="K515">
            <v>522354.75176226674</v>
          </cell>
          <cell r="L515">
            <v>562113.3507947477</v>
          </cell>
          <cell r="M515">
            <v>614427.29689011746</v>
          </cell>
        </row>
        <row r="516">
          <cell r="D516">
            <v>528370.85556323419</v>
          </cell>
          <cell r="E516">
            <v>727163.85072563938</v>
          </cell>
          <cell r="F516">
            <v>806681.04879060131</v>
          </cell>
          <cell r="G516">
            <v>886198.24685556325</v>
          </cell>
          <cell r="H516">
            <v>990826.13904630276</v>
          </cell>
          <cell r="I516">
            <v>546680.73669661372</v>
          </cell>
          <cell r="J516">
            <v>745473.73185901868</v>
          </cell>
          <cell r="K516">
            <v>824990.9299239805</v>
          </cell>
          <cell r="L516">
            <v>904508.12798894267</v>
          </cell>
          <cell r="M516">
            <v>1009136.0201796821</v>
          </cell>
        </row>
        <row r="517">
          <cell r="D517">
            <v>684440.794747754</v>
          </cell>
          <cell r="E517">
            <v>850101.62404975807</v>
          </cell>
          <cell r="F517">
            <v>916365.95577055984</v>
          </cell>
          <cell r="G517">
            <v>982630.28749136149</v>
          </cell>
          <cell r="H517">
            <v>1069820.197650311</v>
          </cell>
          <cell r="I517">
            <v>419819.41741534206</v>
          </cell>
          <cell r="J517">
            <v>519215.9149965446</v>
          </cell>
          <cell r="K517">
            <v>558974.51402902545</v>
          </cell>
          <cell r="L517">
            <v>598733.11306150653</v>
          </cell>
          <cell r="M517">
            <v>651047.05915687629</v>
          </cell>
        </row>
        <row r="518">
          <cell r="D518" t="str">
            <v>x</v>
          </cell>
          <cell r="E518" t="str">
            <v>x</v>
          </cell>
          <cell r="F518" t="str">
            <v>x</v>
          </cell>
          <cell r="G518" t="str">
            <v>x</v>
          </cell>
          <cell r="H518" t="str">
            <v>x</v>
          </cell>
          <cell r="I518">
            <v>524774.27176917763</v>
          </cell>
          <cell r="J518">
            <v>649019.89374568081</v>
          </cell>
          <cell r="K518">
            <v>698718.14253628207</v>
          </cell>
          <cell r="L518">
            <v>748416.39132688323</v>
          </cell>
          <cell r="M518">
            <v>813808.8239460953</v>
          </cell>
        </row>
        <row r="519">
          <cell r="D519">
            <v>674849.90463026951</v>
          </cell>
          <cell r="E519">
            <v>873642.89979267458</v>
          </cell>
          <cell r="F519">
            <v>953160.0978576364</v>
          </cell>
          <cell r="G519">
            <v>1032677.2959225986</v>
          </cell>
          <cell r="H519">
            <v>1137305.1881133378</v>
          </cell>
          <cell r="I519">
            <v>693159.78576364892</v>
          </cell>
          <cell r="J519">
            <v>891952.78092605388</v>
          </cell>
          <cell r="K519">
            <v>971469.97899101581</v>
          </cell>
          <cell r="L519">
            <v>1050987.1770559778</v>
          </cell>
          <cell r="M519">
            <v>1155615.0692467173</v>
          </cell>
        </row>
        <row r="520">
          <cell r="D520">
            <v>154326.14098134069</v>
          </cell>
          <cell r="E520">
            <v>253722.6385625432</v>
          </cell>
          <cell r="F520">
            <v>293481.23759502417</v>
          </cell>
          <cell r="G520">
            <v>333239.83662750525</v>
          </cell>
          <cell r="H520">
            <v>385553.78272287495</v>
          </cell>
          <cell r="I520">
            <v>108987.38769868694</v>
          </cell>
          <cell r="J520">
            <v>175251.7194194886</v>
          </cell>
          <cell r="K520">
            <v>201757.45210780925</v>
          </cell>
          <cell r="L520">
            <v>228263.18479612994</v>
          </cell>
          <cell r="M520">
            <v>263139.14885970973</v>
          </cell>
        </row>
        <row r="531">
          <cell r="D531">
            <v>9203.3794056668976</v>
          </cell>
          <cell r="E531">
            <v>16662.960608154805</v>
          </cell>
          <cell r="F531">
            <v>19646.793089149967</v>
          </cell>
          <cell r="G531">
            <v>22630.625570145126</v>
          </cell>
          <cell r="H531">
            <v>27862.020179682102</v>
          </cell>
          <cell r="I531">
            <v>8323.0561581683251</v>
          </cell>
          <cell r="J531">
            <v>14485.318890658335</v>
          </cell>
          <cell r="K531">
            <v>16950.223983654338</v>
          </cell>
          <cell r="L531">
            <v>19415.129076650344</v>
          </cell>
          <cell r="M531">
            <v>23736.715928006975</v>
          </cell>
        </row>
        <row r="532">
          <cell r="D532">
            <v>13498.289794978115</v>
          </cell>
          <cell r="E532">
            <v>24439.008891960377</v>
          </cell>
          <cell r="F532">
            <v>28815.296530753283</v>
          </cell>
          <cell r="G532">
            <v>33191.584169546186</v>
          </cell>
          <cell r="H532">
            <v>40864.296263533746</v>
          </cell>
          <cell r="I532">
            <v>11082.806357982032</v>
          </cell>
          <cell r="J532">
            <v>19288.345680718732</v>
          </cell>
          <cell r="K532">
            <v>22570.56140981341</v>
          </cell>
          <cell r="L532">
            <v>25852.777138908088</v>
          </cell>
          <cell r="M532">
            <v>31607.311209398762</v>
          </cell>
        </row>
        <row r="533">
          <cell r="D533">
            <v>21167.772633033863</v>
          </cell>
          <cell r="E533">
            <v>38324.80939875605</v>
          </cell>
          <cell r="F533">
            <v>45187.624105044924</v>
          </cell>
          <cell r="G533">
            <v>52050.438811333799</v>
          </cell>
          <cell r="H533">
            <v>64082.646413268842</v>
          </cell>
          <cell r="I533">
            <v>15448.760377793138</v>
          </cell>
          <cell r="J533">
            <v>26886.784888274593</v>
          </cell>
          <cell r="K533">
            <v>31461.994692467175</v>
          </cell>
          <cell r="L533">
            <v>36037.20449665976</v>
          </cell>
          <cell r="M533">
            <v>44058.67623128312</v>
          </cell>
        </row>
        <row r="534">
          <cell r="D534">
            <v>24849.124395300623</v>
          </cell>
          <cell r="E534">
            <v>44989.993642017973</v>
          </cell>
          <cell r="F534">
            <v>53046.341340704908</v>
          </cell>
          <cell r="G534">
            <v>61102.689039391858</v>
          </cell>
          <cell r="H534">
            <v>75227.454485141687</v>
          </cell>
          <cell r="I534">
            <v>27203.251969592264</v>
          </cell>
          <cell r="J534">
            <v>47344.121216309613</v>
          </cell>
          <cell r="K534">
            <v>55400.468914996556</v>
          </cell>
          <cell r="L534">
            <v>63456.816613683492</v>
          </cell>
          <cell r="M534">
            <v>77581.58205943332</v>
          </cell>
        </row>
        <row r="535">
          <cell r="D535">
            <v>61349.727118175528</v>
          </cell>
          <cell r="E535">
            <v>111075.29541395992</v>
          </cell>
          <cell r="F535">
            <v>130965.52273227366</v>
          </cell>
          <cell r="G535">
            <v>150855.75005058743</v>
          </cell>
          <cell r="H535">
            <v>185728.22651776089</v>
          </cell>
          <cell r="I535">
            <v>67161.806529371112</v>
          </cell>
          <cell r="J535">
            <v>116887.37482515551</v>
          </cell>
          <cell r="K535">
            <v>136777.60214346927</v>
          </cell>
          <cell r="L535">
            <v>156667.829461783</v>
          </cell>
          <cell r="M535">
            <v>191540.30592895648</v>
          </cell>
        </row>
        <row r="536">
          <cell r="D536">
            <v>24151.833061506568</v>
          </cell>
          <cell r="E536">
            <v>38325.037346233585</v>
          </cell>
          <cell r="F536">
            <v>43994.319060124399</v>
          </cell>
          <cell r="G536">
            <v>49663.600774015205</v>
          </cell>
          <cell r="H536">
            <v>59603.250532135455</v>
          </cell>
          <cell r="I536">
            <v>25808.441354526614</v>
          </cell>
          <cell r="J536">
            <v>39981.645639253627</v>
          </cell>
          <cell r="K536">
            <v>45650.927353144441</v>
          </cell>
          <cell r="L536">
            <v>51320.209067035248</v>
          </cell>
          <cell r="M536">
            <v>61259.858825155497</v>
          </cell>
        </row>
        <row r="537">
          <cell r="D537">
            <v>24151.833061506568</v>
          </cell>
          <cell r="E537">
            <v>38325.037346233585</v>
          </cell>
          <cell r="F537">
            <v>43994.319060124399</v>
          </cell>
          <cell r="G537">
            <v>49663.600774015205</v>
          </cell>
          <cell r="H537">
            <v>59603.250532135455</v>
          </cell>
          <cell r="I537">
            <v>17868.270886892424</v>
          </cell>
          <cell r="J537">
            <v>27317.073743377103</v>
          </cell>
          <cell r="K537">
            <v>31096.594885970975</v>
          </cell>
          <cell r="L537">
            <v>34876.116028564844</v>
          </cell>
          <cell r="M537">
            <v>41502.549200645015</v>
          </cell>
        </row>
        <row r="538">
          <cell r="D538">
            <v>42082.181644782308</v>
          </cell>
          <cell r="E538">
            <v>56255.385929509328</v>
          </cell>
          <cell r="F538">
            <v>61924.667643400142</v>
          </cell>
          <cell r="G538">
            <v>67593.949357290941</v>
          </cell>
          <cell r="H538">
            <v>77533.599115411198</v>
          </cell>
          <cell r="I538">
            <v>43738.789937802358</v>
          </cell>
          <cell r="J538">
            <v>57911.994222529371</v>
          </cell>
          <cell r="K538">
            <v>63581.275936420177</v>
          </cell>
          <cell r="L538">
            <v>69250.557650310991</v>
          </cell>
          <cell r="M538">
            <v>79190.207408431248</v>
          </cell>
        </row>
        <row r="539">
          <cell r="D539">
            <v>28829.315300621973</v>
          </cell>
          <cell r="E539">
            <v>43002.519585348993</v>
          </cell>
          <cell r="F539">
            <v>48671.801299239807</v>
          </cell>
          <cell r="G539">
            <v>54341.083013130621</v>
          </cell>
          <cell r="H539">
            <v>64280.73277125087</v>
          </cell>
          <cell r="I539">
            <v>20986.592379636033</v>
          </cell>
          <cell r="J539">
            <v>30435.395236120708</v>
          </cell>
          <cell r="K539">
            <v>34214.916378714574</v>
          </cell>
          <cell r="L539">
            <v>37994.437521308457</v>
          </cell>
          <cell r="M539">
            <v>44620.870693388628</v>
          </cell>
        </row>
        <row r="540">
          <cell r="D540">
            <v>24151.833061506568</v>
          </cell>
          <cell r="E540">
            <v>38325.037346233585</v>
          </cell>
          <cell r="F540">
            <v>43994.319060124399</v>
          </cell>
          <cell r="G540">
            <v>49663.600774015205</v>
          </cell>
          <cell r="H540">
            <v>59603.250532135455</v>
          </cell>
          <cell r="I540">
            <v>17868.270886892424</v>
          </cell>
          <cell r="J540">
            <v>27317.073743377103</v>
          </cell>
          <cell r="K540">
            <v>31096.594885970975</v>
          </cell>
          <cell r="L540">
            <v>34876.116028564844</v>
          </cell>
          <cell r="M540">
            <v>41502.549200645015</v>
          </cell>
        </row>
        <row r="541">
          <cell r="D541" t="str">
            <v>x</v>
          </cell>
          <cell r="E541" t="str">
            <v>x</v>
          </cell>
          <cell r="F541" t="str">
            <v>x</v>
          </cell>
          <cell r="G541" t="str">
            <v>x</v>
          </cell>
          <cell r="H541" t="str">
            <v>x</v>
          </cell>
          <cell r="I541">
            <v>15181.436090898005</v>
          </cell>
          <cell r="J541">
            <v>23518.6150819139</v>
          </cell>
          <cell r="K541">
            <v>26853.486678320263</v>
          </cell>
          <cell r="L541">
            <v>30188.358274726615</v>
          </cell>
          <cell r="M541">
            <v>36035.211073620878</v>
          </cell>
        </row>
        <row r="542">
          <cell r="D542">
            <v>42082.181644782308</v>
          </cell>
          <cell r="E542">
            <v>56255.385929509328</v>
          </cell>
          <cell r="F542">
            <v>61924.667643400142</v>
          </cell>
          <cell r="G542">
            <v>67593.949357290941</v>
          </cell>
          <cell r="H542">
            <v>77533.599115411198</v>
          </cell>
          <cell r="I542">
            <v>43738.789937802358</v>
          </cell>
          <cell r="J542">
            <v>57911.994222529371</v>
          </cell>
          <cell r="K542">
            <v>63581.275936420177</v>
          </cell>
          <cell r="L542">
            <v>69250.557650310991</v>
          </cell>
          <cell r="M542">
            <v>79190.207408431248</v>
          </cell>
        </row>
        <row r="543">
          <cell r="D543">
            <v>55335.047988942635</v>
          </cell>
          <cell r="E543">
            <v>69508.252273669656</v>
          </cell>
          <cell r="F543">
            <v>75177.53398756047</v>
          </cell>
          <cell r="G543">
            <v>80846.815701451269</v>
          </cell>
          <cell r="H543">
            <v>90786.465459571526</v>
          </cell>
          <cell r="I543">
            <v>33524.503695272171</v>
          </cell>
          <cell r="J543">
            <v>41861.68268628807</v>
          </cell>
          <cell r="K543">
            <v>45196.554282694422</v>
          </cell>
          <cell r="L543">
            <v>48531.425879100781</v>
          </cell>
          <cell r="M543">
            <v>54378.278677995047</v>
          </cell>
        </row>
        <row r="544">
          <cell r="D544">
            <v>28829.315300621973</v>
          </cell>
          <cell r="E544">
            <v>43002.519585348993</v>
          </cell>
          <cell r="F544">
            <v>48671.801299239807</v>
          </cell>
          <cell r="G544">
            <v>54341.083013130621</v>
          </cell>
          <cell r="H544">
            <v>64280.73277125087</v>
          </cell>
          <cell r="I544">
            <v>30485.923593642019</v>
          </cell>
          <cell r="J544">
            <v>44659.127878369036</v>
          </cell>
          <cell r="K544">
            <v>50328.40959225985</v>
          </cell>
          <cell r="L544">
            <v>55997.691306150649</v>
          </cell>
          <cell r="M544">
            <v>65937.341064270906</v>
          </cell>
        </row>
        <row r="545">
          <cell r="D545">
            <v>42082.181644782308</v>
          </cell>
          <cell r="E545">
            <v>56255.385929509328</v>
          </cell>
          <cell r="F545">
            <v>61924.667643400142</v>
          </cell>
          <cell r="G545">
            <v>67593.949357290941</v>
          </cell>
          <cell r="H545">
            <v>77533.599115411198</v>
          </cell>
          <cell r="I545">
            <v>29159.193291868236</v>
          </cell>
          <cell r="J545">
            <v>38607.996148352911</v>
          </cell>
          <cell r="K545">
            <v>42387.517290946787</v>
          </cell>
          <cell r="L545">
            <v>46167.038433540656</v>
          </cell>
          <cell r="M545">
            <v>52793.47160562082</v>
          </cell>
        </row>
        <row r="546">
          <cell r="D546" t="str">
            <v>x</v>
          </cell>
          <cell r="E546" t="str">
            <v>x</v>
          </cell>
          <cell r="F546" t="str">
            <v>x</v>
          </cell>
          <cell r="G546" t="str">
            <v>x</v>
          </cell>
          <cell r="H546" t="str">
            <v>x</v>
          </cell>
          <cell r="I546">
            <v>43738.789937802358</v>
          </cell>
          <cell r="J546">
            <v>57911.994222529371</v>
          </cell>
          <cell r="K546">
            <v>63581.275936420177</v>
          </cell>
          <cell r="L546">
            <v>69250.557650310991</v>
          </cell>
          <cell r="M546">
            <v>79190.207408431248</v>
          </cell>
        </row>
        <row r="547">
          <cell r="D547">
            <v>42082.181644782308</v>
          </cell>
          <cell r="E547">
            <v>56255.385929509328</v>
          </cell>
          <cell r="F547">
            <v>61924.667643400142</v>
          </cell>
          <cell r="G547">
            <v>67593.949357290941</v>
          </cell>
          <cell r="H547">
            <v>77533.599115411198</v>
          </cell>
          <cell r="I547">
            <v>43738.789937802358</v>
          </cell>
          <cell r="J547">
            <v>57911.994222529371</v>
          </cell>
          <cell r="K547">
            <v>63581.275936420177</v>
          </cell>
          <cell r="L547">
            <v>69250.557650310991</v>
          </cell>
          <cell r="M547">
            <v>79190.207408431248</v>
          </cell>
        </row>
        <row r="548">
          <cell r="D548">
            <v>19474.350822391156</v>
          </cell>
          <cell r="E548">
            <v>33647.555107118176</v>
          </cell>
          <cell r="F548">
            <v>39316.836821008983</v>
          </cell>
          <cell r="G548">
            <v>44986.118534899797</v>
          </cell>
          <cell r="H548">
            <v>54925.768293020046</v>
          </cell>
          <cell r="I548" t="str">
            <v>x</v>
          </cell>
          <cell r="J548" t="str">
            <v>x</v>
          </cell>
          <cell r="K548" t="str">
            <v>x</v>
          </cell>
          <cell r="L548" t="str">
            <v>x</v>
          </cell>
          <cell r="M548" t="str">
            <v>x</v>
          </cell>
        </row>
        <row r="549">
          <cell r="D549">
            <v>53098.655286800276</v>
          </cell>
          <cell r="E549">
            <v>76291.171389080861</v>
          </cell>
          <cell r="F549">
            <v>85568.177829993103</v>
          </cell>
          <cell r="G549">
            <v>94845.184270905331</v>
          </cell>
          <cell r="H549">
            <v>107051.77169315827</v>
          </cell>
          <cell r="I549">
            <v>55234.808085694545</v>
          </cell>
          <cell r="J549">
            <v>78427.324187975129</v>
          </cell>
          <cell r="K549">
            <v>87704.330628887372</v>
          </cell>
          <cell r="L549">
            <v>96981.337069799585</v>
          </cell>
          <cell r="M549">
            <v>109187.92449205252</v>
          </cell>
        </row>
        <row r="550">
          <cell r="D550">
            <v>53098.655286800276</v>
          </cell>
          <cell r="E550">
            <v>76291.171389080861</v>
          </cell>
          <cell r="F550">
            <v>85568.177829993103</v>
          </cell>
          <cell r="G550">
            <v>94845.184270905331</v>
          </cell>
          <cell r="H550">
            <v>107051.77169315827</v>
          </cell>
          <cell r="I550">
            <v>41426.106064270913</v>
          </cell>
          <cell r="J550">
            <v>58820.493140981343</v>
          </cell>
          <cell r="K550">
            <v>65778.247971665522</v>
          </cell>
          <cell r="L550">
            <v>72736.002802349685</v>
          </cell>
          <cell r="M550">
            <v>81890.943369039407</v>
          </cell>
        </row>
        <row r="551">
          <cell r="D551">
            <v>78732.488873531445</v>
          </cell>
          <cell r="E551">
            <v>101925.00497581203</v>
          </cell>
          <cell r="F551">
            <v>111202.01141672427</v>
          </cell>
          <cell r="G551">
            <v>120479.0178576365</v>
          </cell>
          <cell r="H551">
            <v>132685.60527988942</v>
          </cell>
          <cell r="I551">
            <v>80868.6416724257</v>
          </cell>
          <cell r="J551">
            <v>104061.15777470628</v>
          </cell>
          <cell r="K551">
            <v>113338.16421561854</v>
          </cell>
          <cell r="L551">
            <v>122615.17065653077</v>
          </cell>
          <cell r="M551">
            <v>134821.75807878372</v>
          </cell>
        </row>
        <row r="552">
          <cell r="D552">
            <v>61643.266482377338</v>
          </cell>
          <cell r="E552">
            <v>84835.782584657922</v>
          </cell>
          <cell r="F552">
            <v>94112.789025570164</v>
          </cell>
          <cell r="G552">
            <v>103389.79546648238</v>
          </cell>
          <cell r="H552">
            <v>115596.38288873532</v>
          </cell>
          <cell r="I552">
            <v>38267.651568762965</v>
          </cell>
          <cell r="J552">
            <v>52183.161230131314</v>
          </cell>
          <cell r="K552">
            <v>57749.365094678644</v>
          </cell>
          <cell r="L552">
            <v>63315.568959225995</v>
          </cell>
          <cell r="M552">
            <v>70639.521412577757</v>
          </cell>
        </row>
        <row r="553">
          <cell r="D553">
            <v>53098.655286800276</v>
          </cell>
          <cell r="E553">
            <v>76291.171389080861</v>
          </cell>
          <cell r="F553">
            <v>85568.177829993103</v>
          </cell>
          <cell r="G553">
            <v>94845.184270905331</v>
          </cell>
          <cell r="H553">
            <v>107051.77169315827</v>
          </cell>
          <cell r="I553">
            <v>33140.884851416726</v>
          </cell>
          <cell r="J553">
            <v>47056.394512785089</v>
          </cell>
          <cell r="K553">
            <v>52622.598377332419</v>
          </cell>
          <cell r="L553">
            <v>58188.802241879755</v>
          </cell>
          <cell r="M553">
            <v>65512.754695231524</v>
          </cell>
        </row>
        <row r="554">
          <cell r="D554" t="str">
            <v>x</v>
          </cell>
          <cell r="E554" t="str">
            <v>x</v>
          </cell>
          <cell r="F554" t="str">
            <v>x</v>
          </cell>
          <cell r="G554" t="str">
            <v>x</v>
          </cell>
          <cell r="H554" t="str">
            <v>x</v>
          </cell>
          <cell r="I554">
            <v>27617.404042847273</v>
          </cell>
          <cell r="J554">
            <v>39213.662093987565</v>
          </cell>
          <cell r="K554">
            <v>43852.165314443686</v>
          </cell>
          <cell r="L554">
            <v>48490.668534899793</v>
          </cell>
          <cell r="M554">
            <v>54593.962246026262</v>
          </cell>
        </row>
        <row r="555">
          <cell r="D555">
            <v>61643.266482377338</v>
          </cell>
          <cell r="E555">
            <v>84835.782584657922</v>
          </cell>
          <cell r="F555">
            <v>94112.789025570179</v>
          </cell>
          <cell r="G555">
            <v>103389.79546648241</v>
          </cell>
          <cell r="H555">
            <v>115596.38288873534</v>
          </cell>
          <cell r="I555">
            <v>47834.564460953698</v>
          </cell>
          <cell r="J555">
            <v>65228.951537664136</v>
          </cell>
          <cell r="K555">
            <v>72186.706368348314</v>
          </cell>
          <cell r="L555">
            <v>79144.461199032492</v>
          </cell>
          <cell r="M555">
            <v>88299.401765722199</v>
          </cell>
        </row>
        <row r="556">
          <cell r="D556">
            <v>87277.100069108492</v>
          </cell>
          <cell r="E556">
            <v>110469.61617138909</v>
          </cell>
          <cell r="F556">
            <v>119746.62261230135</v>
          </cell>
          <cell r="G556">
            <v>129023.62905321356</v>
          </cell>
          <cell r="H556">
            <v>141230.2164754665</v>
          </cell>
          <cell r="I556">
            <v>53647.951720801677</v>
          </cell>
          <cell r="J556">
            <v>67563.461382170019</v>
          </cell>
          <cell r="K556">
            <v>73129.665246717355</v>
          </cell>
          <cell r="L556">
            <v>78695.869111264692</v>
          </cell>
          <cell r="M556">
            <v>86019.821564616446</v>
          </cell>
        </row>
        <row r="557">
          <cell r="D557">
            <v>73971.919778852796</v>
          </cell>
          <cell r="E557">
            <v>101802.93910158952</v>
          </cell>
          <cell r="F557">
            <v>112935.3468306842</v>
          </cell>
          <cell r="G557">
            <v>124067.75455977887</v>
          </cell>
          <cell r="H557">
            <v>138715.65946648241</v>
          </cell>
          <cell r="I557">
            <v>76535.303137525931</v>
          </cell>
          <cell r="J557">
            <v>104366.32246026263</v>
          </cell>
          <cell r="K557">
            <v>115498.73018935729</v>
          </cell>
          <cell r="L557">
            <v>126631.13791845199</v>
          </cell>
          <cell r="M557">
            <v>141279.04282515551</v>
          </cell>
        </row>
        <row r="558">
          <cell r="D558">
            <v>95821.711264685568</v>
          </cell>
          <cell r="E558">
            <v>119014.22736696614</v>
          </cell>
          <cell r="F558">
            <v>128291.23380787839</v>
          </cell>
          <cell r="G558">
            <v>137568.24024879062</v>
          </cell>
          <cell r="H558">
            <v>149774.82767104357</v>
          </cell>
          <cell r="I558">
            <v>58774.718438147895</v>
          </cell>
          <cell r="J558">
            <v>72690.228099516244</v>
          </cell>
          <cell r="K558">
            <v>78256.431964063566</v>
          </cell>
          <cell r="L558">
            <v>83822.635828610917</v>
          </cell>
          <cell r="M558">
            <v>91146.588281962686</v>
          </cell>
        </row>
        <row r="559">
          <cell r="D559" t="str">
            <v>x</v>
          </cell>
          <cell r="E559" t="str">
            <v>x</v>
          </cell>
          <cell r="F559" t="str">
            <v>x</v>
          </cell>
          <cell r="G559" t="str">
            <v>x</v>
          </cell>
          <cell r="H559" t="str">
            <v>x</v>
          </cell>
          <cell r="I559">
            <v>73468.398047684881</v>
          </cell>
          <cell r="J559">
            <v>90862.785124395319</v>
          </cell>
          <cell r="K559">
            <v>97820.539955079497</v>
          </cell>
          <cell r="L559">
            <v>104778.29478576366</v>
          </cell>
          <cell r="M559">
            <v>113933.23535245335</v>
          </cell>
        </row>
        <row r="560">
          <cell r="D560">
            <v>94478.98664823774</v>
          </cell>
          <cell r="E560">
            <v>122310.00597097445</v>
          </cell>
          <cell r="F560">
            <v>133442.4137000691</v>
          </cell>
          <cell r="G560">
            <v>144574.8214291638</v>
          </cell>
          <cell r="H560">
            <v>159222.72633586731</v>
          </cell>
          <cell r="I560">
            <v>97042.37000691086</v>
          </cell>
          <cell r="J560">
            <v>124873.38932964756</v>
          </cell>
          <cell r="K560">
            <v>136005.79705874223</v>
          </cell>
          <cell r="L560">
            <v>147138.2047878369</v>
          </cell>
          <cell r="M560">
            <v>161786.10969454044</v>
          </cell>
        </row>
        <row r="561">
          <cell r="D561">
            <v>21605.659737387698</v>
          </cell>
          <cell r="E561">
            <v>35521.16939875605</v>
          </cell>
          <cell r="F561">
            <v>41087.373263303387</v>
          </cell>
          <cell r="G561">
            <v>46653.577127850738</v>
          </cell>
          <cell r="H561">
            <v>53977.5295812025</v>
          </cell>
          <cell r="I561">
            <v>15258.234277816173</v>
          </cell>
          <cell r="J561">
            <v>24535.240718728404</v>
          </cell>
          <cell r="K561">
            <v>28246.043295093299</v>
          </cell>
          <cell r="L561">
            <v>31956.845871458194</v>
          </cell>
          <cell r="M561">
            <v>36839.480840359363</v>
          </cell>
        </row>
        <row r="574">
          <cell r="D574">
            <v>4757.688095303386</v>
          </cell>
          <cell r="E574">
            <v>4757.688095303386</v>
          </cell>
          <cell r="F574">
            <v>4757.688095303386</v>
          </cell>
          <cell r="G574">
            <v>4757.688095303386</v>
          </cell>
          <cell r="H574">
            <v>4757.688095303386</v>
          </cell>
          <cell r="I574">
            <v>6977.9700767151235</v>
          </cell>
          <cell r="J574">
            <v>6977.9700767151235</v>
          </cell>
          <cell r="K574">
            <v>6977.9700767151235</v>
          </cell>
          <cell r="L574">
            <v>6977.9700767151235</v>
          </cell>
          <cell r="M574">
            <v>6977.9700767151235</v>
          </cell>
        </row>
        <row r="575">
          <cell r="D575">
            <v>5081.2108857840167</v>
          </cell>
          <cell r="E575">
            <v>5081.2108857840167</v>
          </cell>
          <cell r="F575">
            <v>5081.2108857840167</v>
          </cell>
          <cell r="G575">
            <v>5081.2108857840167</v>
          </cell>
          <cell r="H575">
            <v>5081.2108857840167</v>
          </cell>
          <cell r="I575">
            <v>7138.4633884795703</v>
          </cell>
          <cell r="J575">
            <v>7138.4633884795703</v>
          </cell>
          <cell r="K575">
            <v>7138.4633884795703</v>
          </cell>
          <cell r="L575">
            <v>7138.4633884795703</v>
          </cell>
          <cell r="M575">
            <v>7138.4633884795703</v>
          </cell>
        </row>
        <row r="576">
          <cell r="D576">
            <v>5856.7140453184684</v>
          </cell>
          <cell r="E576">
            <v>5856.7140453184684</v>
          </cell>
          <cell r="F576">
            <v>5856.7140453184684</v>
          </cell>
          <cell r="G576">
            <v>5856.7140453184684</v>
          </cell>
          <cell r="H576">
            <v>5856.7140453184684</v>
          </cell>
          <cell r="I576">
            <v>7543.185652929048</v>
          </cell>
          <cell r="J576">
            <v>7543.185652929048</v>
          </cell>
          <cell r="K576">
            <v>7543.185652929048</v>
          </cell>
          <cell r="L576">
            <v>7543.185652929048</v>
          </cell>
          <cell r="M576">
            <v>7543.185652929048</v>
          </cell>
        </row>
        <row r="577">
          <cell r="D577">
            <v>5856.7140453184684</v>
          </cell>
          <cell r="E577">
            <v>5856.7140453184684</v>
          </cell>
          <cell r="F577">
            <v>5856.7140453184684</v>
          </cell>
          <cell r="G577">
            <v>5856.7140453184684</v>
          </cell>
          <cell r="H577">
            <v>5856.7140453184684</v>
          </cell>
          <cell r="I577">
            <v>8359.6081519047184</v>
          </cell>
          <cell r="J577">
            <v>8359.6081519047184</v>
          </cell>
          <cell r="K577">
            <v>8359.6081519047184</v>
          </cell>
          <cell r="L577">
            <v>8359.6081519047184</v>
          </cell>
          <cell r="M577">
            <v>8359.6081519047184</v>
          </cell>
        </row>
        <row r="578">
          <cell r="D578">
            <v>8168.9504596359138</v>
          </cell>
          <cell r="E578">
            <v>8168.9504596359138</v>
          </cell>
          <cell r="F578">
            <v>8168.9504596359138</v>
          </cell>
          <cell r="G578">
            <v>8168.9504596359138</v>
          </cell>
          <cell r="H578">
            <v>8168.9504596359138</v>
          </cell>
          <cell r="I578">
            <v>10801.897678755011</v>
          </cell>
          <cell r="J578">
            <v>10801.897678755011</v>
          </cell>
          <cell r="K578">
            <v>10801.897678755011</v>
          </cell>
          <cell r="L578">
            <v>10801.897678755011</v>
          </cell>
          <cell r="M578">
            <v>10801.897678755011</v>
          </cell>
        </row>
        <row r="579">
          <cell r="D579">
            <v>4885.6699050670468</v>
          </cell>
          <cell r="E579">
            <v>4885.6699050670468</v>
          </cell>
          <cell r="F579">
            <v>4885.6699050670468</v>
          </cell>
          <cell r="G579">
            <v>4885.6699050670468</v>
          </cell>
          <cell r="H579">
            <v>4885.6699050670468</v>
          </cell>
          <cell r="I579">
            <v>7165.6774717787594</v>
          </cell>
          <cell r="J579">
            <v>7165.6774717787594</v>
          </cell>
          <cell r="K579">
            <v>7165.6774717787594</v>
          </cell>
          <cell r="L579">
            <v>7165.6774717787594</v>
          </cell>
          <cell r="M579">
            <v>7165.6774717787594</v>
          </cell>
        </row>
        <row r="580">
          <cell r="D580">
            <v>4885.6699050670468</v>
          </cell>
          <cell r="E580">
            <v>4885.6699050670468</v>
          </cell>
          <cell r="F580">
            <v>4885.6699050670468</v>
          </cell>
          <cell r="G580">
            <v>4885.6699050670468</v>
          </cell>
          <cell r="H580">
            <v>4885.6699050670468</v>
          </cell>
          <cell r="I580">
            <v>7165.6774717787594</v>
          </cell>
          <cell r="J580">
            <v>7165.6774717787594</v>
          </cell>
          <cell r="K580">
            <v>7165.6774717787594</v>
          </cell>
          <cell r="L580">
            <v>7165.6774717787594</v>
          </cell>
          <cell r="M580">
            <v>7165.6774717787594</v>
          </cell>
        </row>
        <row r="581">
          <cell r="D581">
            <v>4885.6699050670468</v>
          </cell>
          <cell r="E581">
            <v>4885.6699050670468</v>
          </cell>
          <cell r="F581">
            <v>4885.6699050670468</v>
          </cell>
          <cell r="G581">
            <v>4885.6699050670468</v>
          </cell>
          <cell r="H581">
            <v>4885.6699050670468</v>
          </cell>
          <cell r="I581">
            <v>7165.6774717787594</v>
          </cell>
          <cell r="J581">
            <v>7165.6774717787594</v>
          </cell>
          <cell r="K581">
            <v>7165.6774717787594</v>
          </cell>
          <cell r="L581">
            <v>7165.6774717787594</v>
          </cell>
          <cell r="M581">
            <v>7165.6774717787594</v>
          </cell>
        </row>
        <row r="582">
          <cell r="D582">
            <v>4885.6699050670468</v>
          </cell>
          <cell r="E582">
            <v>4885.6699050670468</v>
          </cell>
          <cell r="F582">
            <v>4885.6699050670468</v>
          </cell>
          <cell r="G582">
            <v>4885.6699050670468</v>
          </cell>
          <cell r="H582">
            <v>4885.6699050670468</v>
          </cell>
          <cell r="I582">
            <v>7165.6774717787594</v>
          </cell>
          <cell r="J582">
            <v>7165.6774717787594</v>
          </cell>
          <cell r="K582">
            <v>7165.6774717787594</v>
          </cell>
          <cell r="L582">
            <v>7165.6774717787594</v>
          </cell>
          <cell r="M582">
            <v>7165.6774717787594</v>
          </cell>
        </row>
        <row r="583">
          <cell r="D583">
            <v>4885.6699050670468</v>
          </cell>
          <cell r="E583">
            <v>4885.6699050670468</v>
          </cell>
          <cell r="F583">
            <v>4885.6699050670468</v>
          </cell>
          <cell r="G583">
            <v>4885.6699050670468</v>
          </cell>
          <cell r="H583">
            <v>4885.6699050670468</v>
          </cell>
          <cell r="I583">
            <v>7165.6774717787594</v>
          </cell>
          <cell r="J583">
            <v>7165.6774717787594</v>
          </cell>
          <cell r="K583">
            <v>7165.6774717787594</v>
          </cell>
          <cell r="L583">
            <v>7165.6774717787594</v>
          </cell>
          <cell r="M583">
            <v>7165.6774717787594</v>
          </cell>
        </row>
        <row r="584">
          <cell r="D584" t="str">
            <v>x</v>
          </cell>
          <cell r="E584" t="str">
            <v>x</v>
          </cell>
          <cell r="F584" t="str">
            <v>x</v>
          </cell>
          <cell r="G584" t="str">
            <v>x</v>
          </cell>
          <cell r="H584" t="str">
            <v>x</v>
          </cell>
          <cell r="I584">
            <v>7165.6774717787594</v>
          </cell>
          <cell r="J584">
            <v>7165.6774717787594</v>
          </cell>
          <cell r="K584">
            <v>7165.6774717787594</v>
          </cell>
          <cell r="L584">
            <v>7165.6774717787594</v>
          </cell>
          <cell r="M584">
            <v>7165.6774717787594</v>
          </cell>
        </row>
        <row r="585">
          <cell r="D585">
            <v>4885.6699050670468</v>
          </cell>
          <cell r="E585">
            <v>4885.6699050670468</v>
          </cell>
          <cell r="F585">
            <v>4885.6699050670468</v>
          </cell>
          <cell r="G585">
            <v>4885.6699050670468</v>
          </cell>
          <cell r="H585">
            <v>4885.6699050670468</v>
          </cell>
          <cell r="I585">
            <v>7165.6774717787594</v>
          </cell>
          <cell r="J585">
            <v>7165.6774717787594</v>
          </cell>
          <cell r="K585">
            <v>7165.6774717787594</v>
          </cell>
          <cell r="L585">
            <v>7165.6774717787594</v>
          </cell>
          <cell r="M585">
            <v>7165.6774717787594</v>
          </cell>
        </row>
        <row r="586">
          <cell r="D586">
            <v>4885.6699050670468</v>
          </cell>
          <cell r="E586">
            <v>4885.6699050670468</v>
          </cell>
          <cell r="F586">
            <v>4885.6699050670468</v>
          </cell>
          <cell r="G586">
            <v>4885.6699050670468</v>
          </cell>
          <cell r="H586">
            <v>4885.6699050670468</v>
          </cell>
          <cell r="I586">
            <v>7165.6774717787594</v>
          </cell>
          <cell r="J586">
            <v>7165.6774717787594</v>
          </cell>
          <cell r="K586">
            <v>7165.6774717787594</v>
          </cell>
          <cell r="L586">
            <v>7165.6774717787594</v>
          </cell>
          <cell r="M586">
            <v>7165.6774717787594</v>
          </cell>
        </row>
        <row r="587">
          <cell r="D587">
            <v>4885.6699050670468</v>
          </cell>
          <cell r="E587">
            <v>4885.6699050670468</v>
          </cell>
          <cell r="F587">
            <v>4885.6699050670468</v>
          </cell>
          <cell r="G587">
            <v>4885.6699050670468</v>
          </cell>
          <cell r="H587">
            <v>4885.6699050670468</v>
          </cell>
          <cell r="I587">
            <v>7165.6774717787594</v>
          </cell>
          <cell r="J587">
            <v>7165.6774717787594</v>
          </cell>
          <cell r="K587">
            <v>7165.6774717787594</v>
          </cell>
          <cell r="L587">
            <v>7165.6774717787594</v>
          </cell>
          <cell r="M587">
            <v>7165.6774717787594</v>
          </cell>
        </row>
        <row r="588">
          <cell r="D588">
            <v>4885.6699050670468</v>
          </cell>
          <cell r="E588">
            <v>4885.6699050670468</v>
          </cell>
          <cell r="F588">
            <v>4885.6699050670468</v>
          </cell>
          <cell r="G588">
            <v>4885.6699050670468</v>
          </cell>
          <cell r="H588">
            <v>4885.6699050670468</v>
          </cell>
          <cell r="I588">
            <v>7165.6774717787594</v>
          </cell>
          <cell r="J588">
            <v>7165.6774717787594</v>
          </cell>
          <cell r="K588">
            <v>7165.6774717787594</v>
          </cell>
          <cell r="L588">
            <v>7165.6774717787594</v>
          </cell>
          <cell r="M588">
            <v>7165.6774717787594</v>
          </cell>
        </row>
        <row r="589">
          <cell r="D589" t="str">
            <v>x</v>
          </cell>
          <cell r="E589" t="str">
            <v>x</v>
          </cell>
          <cell r="F589" t="str">
            <v>x</v>
          </cell>
          <cell r="G589" t="str">
            <v>x</v>
          </cell>
          <cell r="H589" t="str">
            <v>x</v>
          </cell>
          <cell r="I589">
            <v>7165.6774717787594</v>
          </cell>
          <cell r="J589">
            <v>7165.6774717787594</v>
          </cell>
          <cell r="K589">
            <v>7165.6774717787594</v>
          </cell>
          <cell r="L589">
            <v>7165.6774717787594</v>
          </cell>
          <cell r="M589">
            <v>7165.6774717787594</v>
          </cell>
        </row>
        <row r="590">
          <cell r="D590">
            <v>4885.6699050670468</v>
          </cell>
          <cell r="E590">
            <v>4885.6699050670468</v>
          </cell>
          <cell r="F590">
            <v>4885.6699050670468</v>
          </cell>
          <cell r="G590">
            <v>4885.6699050670468</v>
          </cell>
          <cell r="H590">
            <v>4885.6699050670468</v>
          </cell>
          <cell r="I590">
            <v>7165.6774717787594</v>
          </cell>
          <cell r="J590">
            <v>7165.6774717787594</v>
          </cell>
          <cell r="K590">
            <v>7165.6774717787594</v>
          </cell>
          <cell r="L590">
            <v>7165.6774717787594</v>
          </cell>
          <cell r="M590">
            <v>7165.6774717787594</v>
          </cell>
        </row>
        <row r="591">
          <cell r="D591">
            <v>4885.6699050670468</v>
          </cell>
          <cell r="E591">
            <v>4885.6699050670468</v>
          </cell>
          <cell r="F591">
            <v>4885.6699050670468</v>
          </cell>
          <cell r="G591">
            <v>4885.6699050670468</v>
          </cell>
          <cell r="H591">
            <v>4885.6699050670468</v>
          </cell>
          <cell r="I591" t="str">
            <v>x</v>
          </cell>
          <cell r="J591" t="str">
            <v>x</v>
          </cell>
          <cell r="K591" t="str">
            <v>x</v>
          </cell>
          <cell r="L591" t="str">
            <v>x</v>
          </cell>
          <cell r="M591" t="str">
            <v>x</v>
          </cell>
        </row>
        <row r="592">
          <cell r="D592">
            <v>4885.6699050670468</v>
          </cell>
          <cell r="E592">
            <v>4885.6699050670468</v>
          </cell>
          <cell r="F592">
            <v>4885.6699050670468</v>
          </cell>
          <cell r="G592">
            <v>4885.6699050670468</v>
          </cell>
          <cell r="H592">
            <v>4885.6699050670468</v>
          </cell>
          <cell r="I592">
            <v>7165.6774717787594</v>
          </cell>
          <cell r="J592">
            <v>7165.6774717787594</v>
          </cell>
          <cell r="K592">
            <v>7165.6774717787594</v>
          </cell>
          <cell r="L592">
            <v>7165.6774717787594</v>
          </cell>
          <cell r="M592">
            <v>7165.6774717787594</v>
          </cell>
        </row>
        <row r="593">
          <cell r="D593">
            <v>4885.6699050670468</v>
          </cell>
          <cell r="E593">
            <v>4885.6699050670468</v>
          </cell>
          <cell r="F593">
            <v>4885.6699050670468</v>
          </cell>
          <cell r="G593">
            <v>4885.6699050670468</v>
          </cell>
          <cell r="H593">
            <v>4885.6699050670468</v>
          </cell>
          <cell r="I593">
            <v>7165.6774717787594</v>
          </cell>
          <cell r="J593">
            <v>7165.6774717787594</v>
          </cell>
          <cell r="K593">
            <v>7165.6774717787594</v>
          </cell>
          <cell r="L593">
            <v>7165.6774717787594</v>
          </cell>
          <cell r="M593">
            <v>7165.6774717787594</v>
          </cell>
        </row>
        <row r="594">
          <cell r="D594">
            <v>4885.6699050670468</v>
          </cell>
          <cell r="E594">
            <v>4885.6699050670468</v>
          </cell>
          <cell r="F594">
            <v>4885.6699050670468</v>
          </cell>
          <cell r="G594">
            <v>4885.6699050670468</v>
          </cell>
          <cell r="H594">
            <v>4885.6699050670468</v>
          </cell>
          <cell r="I594">
            <v>7165.6774717787594</v>
          </cell>
          <cell r="J594">
            <v>7165.6774717787594</v>
          </cell>
          <cell r="K594">
            <v>7165.6774717787594</v>
          </cell>
          <cell r="L594">
            <v>7165.6774717787594</v>
          </cell>
          <cell r="M594">
            <v>7165.6774717787594</v>
          </cell>
        </row>
        <row r="595">
          <cell r="D595">
            <v>4885.6699050670468</v>
          </cell>
          <cell r="E595">
            <v>4885.6699050670468</v>
          </cell>
          <cell r="F595">
            <v>4885.6699050670468</v>
          </cell>
          <cell r="G595">
            <v>4885.6699050670468</v>
          </cell>
          <cell r="H595">
            <v>4885.6699050670468</v>
          </cell>
          <cell r="I595">
            <v>7165.6774717787594</v>
          </cell>
          <cell r="J595">
            <v>7165.6774717787594</v>
          </cell>
          <cell r="K595">
            <v>7165.6774717787594</v>
          </cell>
          <cell r="L595">
            <v>7165.6774717787594</v>
          </cell>
          <cell r="M595">
            <v>7165.6774717787594</v>
          </cell>
        </row>
        <row r="596">
          <cell r="D596">
            <v>4885.6699050670468</v>
          </cell>
          <cell r="E596">
            <v>4885.6699050670468</v>
          </cell>
          <cell r="F596">
            <v>4885.6699050670468</v>
          </cell>
          <cell r="G596">
            <v>4885.6699050670468</v>
          </cell>
          <cell r="H596">
            <v>4885.6699050670468</v>
          </cell>
          <cell r="I596">
            <v>7165.6774717787594</v>
          </cell>
          <cell r="J596">
            <v>7165.6774717787594</v>
          </cell>
          <cell r="K596">
            <v>7165.6774717787594</v>
          </cell>
          <cell r="L596">
            <v>7165.6774717787594</v>
          </cell>
          <cell r="M596">
            <v>7165.6774717787594</v>
          </cell>
        </row>
        <row r="597">
          <cell r="D597" t="str">
            <v>x</v>
          </cell>
          <cell r="E597" t="str">
            <v>x</v>
          </cell>
          <cell r="F597" t="str">
            <v>x</v>
          </cell>
          <cell r="G597" t="str">
            <v>x</v>
          </cell>
          <cell r="H597" t="str">
            <v>x</v>
          </cell>
          <cell r="I597">
            <v>7165.6774717787594</v>
          </cell>
          <cell r="J597">
            <v>7165.6774717787594</v>
          </cell>
          <cell r="K597">
            <v>7165.6774717787594</v>
          </cell>
          <cell r="L597">
            <v>7165.6774717787594</v>
          </cell>
          <cell r="M597">
            <v>7165.6774717787594</v>
          </cell>
        </row>
        <row r="598">
          <cell r="D598">
            <v>4885.6699050670468</v>
          </cell>
          <cell r="E598">
            <v>4885.6699050670468</v>
          </cell>
          <cell r="F598">
            <v>4885.6699050670468</v>
          </cell>
          <cell r="G598">
            <v>4885.6699050670468</v>
          </cell>
          <cell r="H598">
            <v>4885.6699050670468</v>
          </cell>
          <cell r="I598">
            <v>7165.6774717787594</v>
          </cell>
          <cell r="J598">
            <v>7165.6774717787594</v>
          </cell>
          <cell r="K598">
            <v>7165.6774717787594</v>
          </cell>
          <cell r="L598">
            <v>7165.6774717787594</v>
          </cell>
          <cell r="M598">
            <v>7165.6774717787594</v>
          </cell>
        </row>
        <row r="599">
          <cell r="D599">
            <v>4885.6699050670468</v>
          </cell>
          <cell r="E599">
            <v>4885.6699050670468</v>
          </cell>
          <cell r="F599">
            <v>4885.6699050670468</v>
          </cell>
          <cell r="G599">
            <v>4885.6699050670468</v>
          </cell>
          <cell r="H599">
            <v>4885.6699050670468</v>
          </cell>
          <cell r="I599">
            <v>7165.6774717787594</v>
          </cell>
          <cell r="J599">
            <v>7165.6774717787594</v>
          </cell>
          <cell r="K599">
            <v>7165.6774717787594</v>
          </cell>
          <cell r="L599">
            <v>7165.6774717787594</v>
          </cell>
          <cell r="M599">
            <v>7165.6774717787594</v>
          </cell>
        </row>
        <row r="600">
          <cell r="D600">
            <v>4885.6699050670468</v>
          </cell>
          <cell r="E600">
            <v>4885.6699050670468</v>
          </cell>
          <cell r="F600">
            <v>4885.6699050670468</v>
          </cell>
          <cell r="G600">
            <v>4885.6699050670468</v>
          </cell>
          <cell r="H600">
            <v>4885.6699050670468</v>
          </cell>
          <cell r="I600">
            <v>7165.6774717787594</v>
          </cell>
          <cell r="J600">
            <v>7165.6774717787594</v>
          </cell>
          <cell r="K600">
            <v>7165.6774717787594</v>
          </cell>
          <cell r="L600">
            <v>7165.6774717787594</v>
          </cell>
          <cell r="M600">
            <v>7165.6774717787594</v>
          </cell>
        </row>
        <row r="601">
          <cell r="D601">
            <v>4885.6699050670468</v>
          </cell>
          <cell r="E601">
            <v>4885.6699050670468</v>
          </cell>
          <cell r="F601">
            <v>4885.6699050670468</v>
          </cell>
          <cell r="G601">
            <v>4885.6699050670468</v>
          </cell>
          <cell r="H601">
            <v>4885.6699050670468</v>
          </cell>
          <cell r="I601">
            <v>7165.6774717787594</v>
          </cell>
          <cell r="J601">
            <v>7165.6774717787594</v>
          </cell>
          <cell r="K601">
            <v>7165.6774717787594</v>
          </cell>
          <cell r="L601">
            <v>7165.6774717787594</v>
          </cell>
          <cell r="M601">
            <v>7165.6774717787594</v>
          </cell>
        </row>
        <row r="602">
          <cell r="D602" t="str">
            <v>x</v>
          </cell>
          <cell r="E602" t="str">
            <v>x</v>
          </cell>
          <cell r="F602" t="str">
            <v>x</v>
          </cell>
          <cell r="G602" t="str">
            <v>x</v>
          </cell>
          <cell r="H602" t="str">
            <v>x</v>
          </cell>
          <cell r="I602">
            <v>7165.6774717787594</v>
          </cell>
          <cell r="J602">
            <v>7165.6774717787594</v>
          </cell>
          <cell r="K602">
            <v>7165.6774717787594</v>
          </cell>
          <cell r="L602">
            <v>7165.6774717787594</v>
          </cell>
          <cell r="M602">
            <v>7165.6774717787594</v>
          </cell>
        </row>
        <row r="603">
          <cell r="D603">
            <v>4885.6699050670468</v>
          </cell>
          <cell r="E603">
            <v>4885.6699050670468</v>
          </cell>
          <cell r="F603">
            <v>4885.6699050670468</v>
          </cell>
          <cell r="G603">
            <v>4885.6699050670468</v>
          </cell>
          <cell r="H603">
            <v>4885.6699050670468</v>
          </cell>
          <cell r="I603">
            <v>7165.6774717787594</v>
          </cell>
          <cell r="J603">
            <v>7165.6774717787594</v>
          </cell>
          <cell r="K603">
            <v>7165.6774717787594</v>
          </cell>
          <cell r="L603">
            <v>7165.6774717787594</v>
          </cell>
          <cell r="M603">
            <v>7165.6774717787594</v>
          </cell>
        </row>
        <row r="604">
          <cell r="D604">
            <v>4885.6699050670468</v>
          </cell>
          <cell r="E604">
            <v>4885.6699050670468</v>
          </cell>
          <cell r="F604">
            <v>4885.6699050670468</v>
          </cell>
          <cell r="G604">
            <v>4885.6699050670468</v>
          </cell>
          <cell r="H604">
            <v>4885.6699050670468</v>
          </cell>
          <cell r="I604">
            <v>7165.6774717787594</v>
          </cell>
          <cell r="J604">
            <v>7165.6774717787594</v>
          </cell>
          <cell r="K604">
            <v>7165.6774717787594</v>
          </cell>
          <cell r="L604">
            <v>7165.6774717787594</v>
          </cell>
          <cell r="M604">
            <v>7165.6774717787594</v>
          </cell>
        </row>
        <row r="606">
          <cell r="D606">
            <v>62400</v>
          </cell>
          <cell r="E606">
            <v>109120</v>
          </cell>
          <cell r="F606">
            <v>127809</v>
          </cell>
          <cell r="G606">
            <v>146497</v>
          </cell>
          <cell r="H606">
            <v>179262</v>
          </cell>
          <cell r="I606">
            <v>59107</v>
          </cell>
          <cell r="J606">
            <v>97702</v>
          </cell>
          <cell r="K606">
            <v>113140</v>
          </cell>
          <cell r="L606">
            <v>128578</v>
          </cell>
          <cell r="M606">
            <v>155645</v>
          </cell>
        </row>
        <row r="607">
          <cell r="D607">
            <v>79935</v>
          </cell>
          <cell r="E607">
            <v>140607</v>
          </cell>
          <cell r="F607">
            <v>164875</v>
          </cell>
          <cell r="G607">
            <v>189144</v>
          </cell>
          <cell r="H607">
            <v>231692</v>
          </cell>
          <cell r="I607">
            <v>68598</v>
          </cell>
          <cell r="J607">
            <v>114101</v>
          </cell>
          <cell r="K607">
            <v>132302</v>
          </cell>
          <cell r="L607">
            <v>150504</v>
          </cell>
          <cell r="M607">
            <v>182415</v>
          </cell>
        </row>
        <row r="608">
          <cell r="D608">
            <v>119058</v>
          </cell>
          <cell r="E608">
            <v>210811</v>
          </cell>
          <cell r="F608">
            <v>247512</v>
          </cell>
          <cell r="G608">
            <v>284213</v>
          </cell>
          <cell r="H608">
            <v>348560</v>
          </cell>
          <cell r="I608">
            <v>90160</v>
          </cell>
          <cell r="J608">
            <v>151329</v>
          </cell>
          <cell r="K608">
            <v>175796</v>
          </cell>
          <cell r="L608">
            <v>200264</v>
          </cell>
          <cell r="M608">
            <v>243161</v>
          </cell>
        </row>
        <row r="609">
          <cell r="D609">
            <v>122740</v>
          </cell>
          <cell r="E609">
            <v>217476</v>
          </cell>
          <cell r="F609">
            <v>255371</v>
          </cell>
          <cell r="G609">
            <v>293266</v>
          </cell>
          <cell r="H609">
            <v>359704</v>
          </cell>
          <cell r="I609">
            <v>136316</v>
          </cell>
          <cell r="J609">
            <v>231052</v>
          </cell>
          <cell r="K609">
            <v>268947</v>
          </cell>
          <cell r="L609">
            <v>306842</v>
          </cell>
          <cell r="M609">
            <v>373280</v>
          </cell>
        </row>
        <row r="610">
          <cell r="D610">
            <v>253586</v>
          </cell>
          <cell r="E610">
            <v>452503</v>
          </cell>
          <cell r="F610">
            <v>532070</v>
          </cell>
          <cell r="G610">
            <v>611637</v>
          </cell>
          <cell r="H610">
            <v>751138</v>
          </cell>
          <cell r="I610">
            <v>279469</v>
          </cell>
          <cell r="J610">
            <v>478386</v>
          </cell>
          <cell r="K610">
            <v>557953</v>
          </cell>
          <cell r="L610">
            <v>637520</v>
          </cell>
          <cell r="M610">
            <v>777021</v>
          </cell>
        </row>
        <row r="611">
          <cell r="D611">
            <v>156152</v>
          </cell>
          <cell r="E611">
            <v>244921</v>
          </cell>
          <cell r="F611">
            <v>280429</v>
          </cell>
          <cell r="G611">
            <v>315937</v>
          </cell>
          <cell r="H611">
            <v>378190</v>
          </cell>
          <cell r="I611">
            <v>168808</v>
          </cell>
          <cell r="J611">
            <v>257577</v>
          </cell>
          <cell r="K611">
            <v>293085</v>
          </cell>
          <cell r="L611">
            <v>328592</v>
          </cell>
          <cell r="M611">
            <v>390846</v>
          </cell>
        </row>
        <row r="612">
          <cell r="D612">
            <v>156152</v>
          </cell>
          <cell r="E612">
            <v>244921</v>
          </cell>
          <cell r="F612">
            <v>280429</v>
          </cell>
          <cell r="G612">
            <v>315937</v>
          </cell>
          <cell r="H612">
            <v>378190</v>
          </cell>
          <cell r="I612">
            <v>119077</v>
          </cell>
          <cell r="J612">
            <v>178257</v>
          </cell>
          <cell r="K612">
            <v>201929</v>
          </cell>
          <cell r="L612">
            <v>225600</v>
          </cell>
          <cell r="M612">
            <v>267103</v>
          </cell>
        </row>
        <row r="613">
          <cell r="D613">
            <v>268453</v>
          </cell>
          <cell r="E613">
            <v>357222</v>
          </cell>
          <cell r="F613">
            <v>392730</v>
          </cell>
          <cell r="G613">
            <v>428237</v>
          </cell>
          <cell r="H613">
            <v>490491</v>
          </cell>
          <cell r="I613">
            <v>281109</v>
          </cell>
          <cell r="J613">
            <v>369878</v>
          </cell>
          <cell r="K613">
            <v>405385</v>
          </cell>
          <cell r="L613">
            <v>440893</v>
          </cell>
          <cell r="M613">
            <v>503146</v>
          </cell>
        </row>
        <row r="614">
          <cell r="D614">
            <v>185448</v>
          </cell>
          <cell r="E614">
            <v>274217</v>
          </cell>
          <cell r="F614">
            <v>309725</v>
          </cell>
          <cell r="G614">
            <v>345232</v>
          </cell>
          <cell r="H614">
            <v>407486</v>
          </cell>
          <cell r="I614">
            <v>138608</v>
          </cell>
          <cell r="J614">
            <v>197787</v>
          </cell>
          <cell r="K614">
            <v>221459</v>
          </cell>
          <cell r="L614">
            <v>245131</v>
          </cell>
          <cell r="M614">
            <v>286633</v>
          </cell>
        </row>
        <row r="615">
          <cell r="D615">
            <v>156152</v>
          </cell>
          <cell r="E615">
            <v>244921</v>
          </cell>
          <cell r="F615">
            <v>280429</v>
          </cell>
          <cell r="G615">
            <v>315937</v>
          </cell>
          <cell r="H615">
            <v>378190</v>
          </cell>
          <cell r="I615">
            <v>119077</v>
          </cell>
          <cell r="J615">
            <v>178257</v>
          </cell>
          <cell r="K615">
            <v>201929</v>
          </cell>
          <cell r="L615">
            <v>225600</v>
          </cell>
          <cell r="M615">
            <v>267103</v>
          </cell>
        </row>
        <row r="616">
          <cell r="D616">
            <v>0</v>
          </cell>
          <cell r="E616">
            <v>0</v>
          </cell>
          <cell r="F616">
            <v>0</v>
          </cell>
          <cell r="G616">
            <v>0</v>
          </cell>
          <cell r="H616">
            <v>0</v>
          </cell>
          <cell r="I616">
            <v>102249</v>
          </cell>
          <cell r="J616">
            <v>154466</v>
          </cell>
          <cell r="K616">
            <v>175353</v>
          </cell>
          <cell r="L616">
            <v>196240</v>
          </cell>
          <cell r="M616">
            <v>232860</v>
          </cell>
        </row>
        <row r="617">
          <cell r="D617">
            <v>268453</v>
          </cell>
          <cell r="E617">
            <v>357222</v>
          </cell>
          <cell r="F617">
            <v>392730</v>
          </cell>
          <cell r="G617">
            <v>428237</v>
          </cell>
          <cell r="H617">
            <v>490491</v>
          </cell>
          <cell r="I617">
            <v>281109</v>
          </cell>
          <cell r="J617">
            <v>369878</v>
          </cell>
          <cell r="K617">
            <v>405385</v>
          </cell>
          <cell r="L617">
            <v>440893</v>
          </cell>
          <cell r="M617">
            <v>503146</v>
          </cell>
        </row>
        <row r="618">
          <cell r="D618">
            <v>351458</v>
          </cell>
          <cell r="E618">
            <v>440227</v>
          </cell>
          <cell r="F618">
            <v>475734</v>
          </cell>
          <cell r="G618">
            <v>511242</v>
          </cell>
          <cell r="H618">
            <v>573496</v>
          </cell>
          <cell r="I618">
            <v>217135</v>
          </cell>
          <cell r="J618">
            <v>269352</v>
          </cell>
          <cell r="K618">
            <v>290239</v>
          </cell>
          <cell r="L618">
            <v>311126</v>
          </cell>
          <cell r="M618">
            <v>347745</v>
          </cell>
        </row>
        <row r="619">
          <cell r="D619">
            <v>185448</v>
          </cell>
          <cell r="E619">
            <v>274217</v>
          </cell>
          <cell r="F619">
            <v>309725</v>
          </cell>
          <cell r="G619">
            <v>345232</v>
          </cell>
          <cell r="H619">
            <v>407486</v>
          </cell>
          <cell r="I619">
            <v>198104</v>
          </cell>
          <cell r="J619">
            <v>286873</v>
          </cell>
          <cell r="K619">
            <v>322380</v>
          </cell>
          <cell r="L619">
            <v>357888</v>
          </cell>
          <cell r="M619">
            <v>420142</v>
          </cell>
        </row>
        <row r="620">
          <cell r="D620">
            <v>268453</v>
          </cell>
          <cell r="E620">
            <v>357222</v>
          </cell>
          <cell r="F620">
            <v>392730</v>
          </cell>
          <cell r="G620">
            <v>428237</v>
          </cell>
          <cell r="H620">
            <v>490491</v>
          </cell>
          <cell r="I620">
            <v>189794</v>
          </cell>
          <cell r="J620">
            <v>248974</v>
          </cell>
          <cell r="K620">
            <v>272645</v>
          </cell>
          <cell r="L620">
            <v>296317</v>
          </cell>
          <cell r="M620">
            <v>337820</v>
          </cell>
        </row>
        <row r="621">
          <cell r="D621">
            <v>0</v>
          </cell>
          <cell r="E621">
            <v>0</v>
          </cell>
          <cell r="F621">
            <v>0</v>
          </cell>
          <cell r="G621">
            <v>0</v>
          </cell>
          <cell r="H621">
            <v>0</v>
          </cell>
          <cell r="I621">
            <v>281109</v>
          </cell>
          <cell r="J621">
            <v>369878</v>
          </cell>
          <cell r="K621">
            <v>405385</v>
          </cell>
          <cell r="L621">
            <v>440893</v>
          </cell>
          <cell r="M621">
            <v>503146</v>
          </cell>
        </row>
        <row r="622">
          <cell r="D622">
            <v>268453</v>
          </cell>
          <cell r="E622">
            <v>357222</v>
          </cell>
          <cell r="F622">
            <v>392730</v>
          </cell>
          <cell r="G622">
            <v>428237</v>
          </cell>
          <cell r="H622">
            <v>490491</v>
          </cell>
          <cell r="I622">
            <v>281109</v>
          </cell>
          <cell r="J622">
            <v>369878</v>
          </cell>
          <cell r="K622">
            <v>405385</v>
          </cell>
          <cell r="L622">
            <v>440893</v>
          </cell>
          <cell r="M622">
            <v>503146</v>
          </cell>
        </row>
        <row r="623">
          <cell r="D623">
            <v>126857</v>
          </cell>
          <cell r="E623">
            <v>215626</v>
          </cell>
          <cell r="F623">
            <v>251133</v>
          </cell>
          <cell r="G623">
            <v>286641</v>
          </cell>
          <cell r="H623">
            <v>348894</v>
          </cell>
          <cell r="I623">
            <v>0</v>
          </cell>
          <cell r="J623">
            <v>0</v>
          </cell>
          <cell r="K623">
            <v>0</v>
          </cell>
          <cell r="L623">
            <v>0</v>
          </cell>
          <cell r="M623">
            <v>0</v>
          </cell>
        </row>
        <row r="624">
          <cell r="D624">
            <v>437260</v>
          </cell>
          <cell r="E624">
            <v>626114</v>
          </cell>
          <cell r="F624">
            <v>701655</v>
          </cell>
          <cell r="G624">
            <v>777196</v>
          </cell>
          <cell r="H624">
            <v>876593</v>
          </cell>
          <cell r="I624">
            <v>456935</v>
          </cell>
          <cell r="J624">
            <v>645788</v>
          </cell>
          <cell r="K624">
            <v>721330</v>
          </cell>
          <cell r="L624">
            <v>796871</v>
          </cell>
          <cell r="M624">
            <v>896267</v>
          </cell>
        </row>
        <row r="625">
          <cell r="D625">
            <v>437260</v>
          </cell>
          <cell r="E625">
            <v>626114</v>
          </cell>
          <cell r="F625">
            <v>701655</v>
          </cell>
          <cell r="G625">
            <v>777196</v>
          </cell>
          <cell r="H625">
            <v>876593</v>
          </cell>
          <cell r="I625">
            <v>344493</v>
          </cell>
          <cell r="J625">
            <v>486133</v>
          </cell>
          <cell r="K625">
            <v>542789</v>
          </cell>
          <cell r="L625">
            <v>599445</v>
          </cell>
          <cell r="M625">
            <v>673992</v>
          </cell>
        </row>
        <row r="626">
          <cell r="D626">
            <v>645993</v>
          </cell>
          <cell r="E626">
            <v>834846</v>
          </cell>
          <cell r="F626">
            <v>910388</v>
          </cell>
          <cell r="G626">
            <v>985929</v>
          </cell>
          <cell r="H626">
            <v>1085326</v>
          </cell>
          <cell r="I626">
            <v>665667</v>
          </cell>
          <cell r="J626">
            <v>854521</v>
          </cell>
          <cell r="K626">
            <v>930062</v>
          </cell>
          <cell r="L626">
            <v>1005603</v>
          </cell>
          <cell r="M626">
            <v>1105000</v>
          </cell>
        </row>
        <row r="627">
          <cell r="D627">
            <v>506838</v>
          </cell>
          <cell r="E627">
            <v>695691</v>
          </cell>
          <cell r="F627">
            <v>771233</v>
          </cell>
          <cell r="G627">
            <v>846774</v>
          </cell>
          <cell r="H627">
            <v>946171</v>
          </cell>
          <cell r="I627">
            <v>318774</v>
          </cell>
          <cell r="J627">
            <v>432086</v>
          </cell>
          <cell r="K627">
            <v>477411</v>
          </cell>
          <cell r="L627">
            <v>522735</v>
          </cell>
          <cell r="M627">
            <v>582373</v>
          </cell>
        </row>
        <row r="628">
          <cell r="D628">
            <v>437260</v>
          </cell>
          <cell r="E628">
            <v>626114</v>
          </cell>
          <cell r="F628">
            <v>701655</v>
          </cell>
          <cell r="G628">
            <v>777196</v>
          </cell>
          <cell r="H628">
            <v>876593</v>
          </cell>
          <cell r="I628">
            <v>277027</v>
          </cell>
          <cell r="J628">
            <v>390339</v>
          </cell>
          <cell r="K628">
            <v>435664</v>
          </cell>
          <cell r="L628">
            <v>480989</v>
          </cell>
          <cell r="M628">
            <v>540627</v>
          </cell>
        </row>
        <row r="629">
          <cell r="D629">
            <v>0</v>
          </cell>
          <cell r="E629">
            <v>0</v>
          </cell>
          <cell r="F629">
            <v>0</v>
          </cell>
          <cell r="G629">
            <v>0</v>
          </cell>
          <cell r="H629">
            <v>0</v>
          </cell>
          <cell r="I629">
            <v>232050</v>
          </cell>
          <cell r="J629">
            <v>326477</v>
          </cell>
          <cell r="K629">
            <v>364248</v>
          </cell>
          <cell r="L629">
            <v>402018</v>
          </cell>
          <cell r="M629">
            <v>451717</v>
          </cell>
        </row>
        <row r="630">
          <cell r="D630">
            <v>506838</v>
          </cell>
          <cell r="E630">
            <v>695691</v>
          </cell>
          <cell r="F630">
            <v>771233</v>
          </cell>
          <cell r="G630">
            <v>846774</v>
          </cell>
          <cell r="H630">
            <v>946171</v>
          </cell>
          <cell r="I630">
            <v>396676</v>
          </cell>
          <cell r="J630">
            <v>538316</v>
          </cell>
          <cell r="K630">
            <v>594972</v>
          </cell>
          <cell r="L630">
            <v>651628</v>
          </cell>
          <cell r="M630">
            <v>726175</v>
          </cell>
        </row>
        <row r="631">
          <cell r="D631">
            <v>715571</v>
          </cell>
          <cell r="E631">
            <v>904424</v>
          </cell>
          <cell r="F631">
            <v>979965</v>
          </cell>
          <cell r="G631">
            <v>1055507</v>
          </cell>
          <cell r="H631">
            <v>1154903</v>
          </cell>
          <cell r="I631">
            <v>444013</v>
          </cell>
          <cell r="J631">
            <v>557325</v>
          </cell>
          <cell r="K631">
            <v>602650</v>
          </cell>
          <cell r="L631">
            <v>647975</v>
          </cell>
          <cell r="M631">
            <v>707613</v>
          </cell>
        </row>
        <row r="632">
          <cell r="D632">
            <v>607228</v>
          </cell>
          <cell r="E632">
            <v>833852</v>
          </cell>
          <cell r="F632">
            <v>924502</v>
          </cell>
          <cell r="G632">
            <v>1015152</v>
          </cell>
          <cell r="H632">
            <v>1134427</v>
          </cell>
          <cell r="I632">
            <v>630382</v>
          </cell>
          <cell r="J632">
            <v>857006</v>
          </cell>
          <cell r="K632">
            <v>947655</v>
          </cell>
          <cell r="L632">
            <v>1038305</v>
          </cell>
          <cell r="M632">
            <v>1157581</v>
          </cell>
        </row>
        <row r="633">
          <cell r="D633">
            <v>785148</v>
          </cell>
          <cell r="E633">
            <v>974002</v>
          </cell>
          <cell r="F633">
            <v>1049543</v>
          </cell>
          <cell r="G633">
            <v>1125084</v>
          </cell>
          <cell r="H633">
            <v>1224481</v>
          </cell>
          <cell r="I633">
            <v>485760</v>
          </cell>
          <cell r="J633">
            <v>599072</v>
          </cell>
          <cell r="K633">
            <v>644397</v>
          </cell>
          <cell r="L633">
            <v>689721</v>
          </cell>
          <cell r="M633">
            <v>749359</v>
          </cell>
        </row>
        <row r="634">
          <cell r="D634">
            <v>0</v>
          </cell>
          <cell r="E634">
            <v>0</v>
          </cell>
          <cell r="F634">
            <v>0</v>
          </cell>
          <cell r="G634">
            <v>0</v>
          </cell>
          <cell r="H634">
            <v>0</v>
          </cell>
          <cell r="I634">
            <v>605408</v>
          </cell>
          <cell r="J634">
            <v>747048</v>
          </cell>
          <cell r="K634">
            <v>803704</v>
          </cell>
          <cell r="L634">
            <v>860360</v>
          </cell>
          <cell r="M634">
            <v>934908</v>
          </cell>
        </row>
        <row r="635">
          <cell r="D635">
            <v>774215</v>
          </cell>
          <cell r="E635">
            <v>1000839</v>
          </cell>
          <cell r="F635">
            <v>1091488</v>
          </cell>
          <cell r="G635">
            <v>1182138</v>
          </cell>
          <cell r="H635">
            <v>1301414</v>
          </cell>
          <cell r="I635">
            <v>797368</v>
          </cell>
          <cell r="J635">
            <v>1023992</v>
          </cell>
          <cell r="K635">
            <v>1114641</v>
          </cell>
          <cell r="L635">
            <v>1205291</v>
          </cell>
          <cell r="M635">
            <v>1324567</v>
          </cell>
        </row>
        <row r="636">
          <cell r="D636">
            <v>180817</v>
          </cell>
          <cell r="E636">
            <v>294129</v>
          </cell>
          <cell r="F636">
            <v>339454</v>
          </cell>
          <cell r="G636">
            <v>384779</v>
          </cell>
          <cell r="H636">
            <v>444417</v>
          </cell>
          <cell r="I636">
            <v>131411</v>
          </cell>
          <cell r="J636">
            <v>206953</v>
          </cell>
          <cell r="K636">
            <v>237169</v>
          </cell>
          <cell r="L636">
            <v>267386</v>
          </cell>
          <cell r="M636">
            <v>307144</v>
          </cell>
        </row>
        <row r="638">
          <cell r="D638">
            <v>240</v>
          </cell>
          <cell r="E638">
            <v>953</v>
          </cell>
          <cell r="F638">
            <v>10005</v>
          </cell>
          <cell r="G638">
            <v>0</v>
          </cell>
          <cell r="H638">
            <v>1</v>
          </cell>
          <cell r="I638">
            <v>819</v>
          </cell>
          <cell r="J638">
            <v>2097</v>
          </cell>
          <cell r="K638">
            <v>42711</v>
          </cell>
          <cell r="L638">
            <v>17</v>
          </cell>
          <cell r="M638">
            <v>50</v>
          </cell>
        </row>
        <row r="639">
          <cell r="D639">
            <v>24</v>
          </cell>
          <cell r="E639">
            <v>218</v>
          </cell>
          <cell r="F639">
            <v>1005</v>
          </cell>
          <cell r="G639">
            <v>0</v>
          </cell>
          <cell r="H639">
            <v>0</v>
          </cell>
          <cell r="I639">
            <v>62</v>
          </cell>
          <cell r="J639">
            <v>540</v>
          </cell>
          <cell r="K639">
            <v>3525</v>
          </cell>
          <cell r="L639">
            <v>0</v>
          </cell>
          <cell r="M639">
            <v>19</v>
          </cell>
        </row>
        <row r="640">
          <cell r="D640">
            <v>0</v>
          </cell>
          <cell r="E640">
            <v>69</v>
          </cell>
          <cell r="F640">
            <v>679</v>
          </cell>
          <cell r="G640">
            <v>0</v>
          </cell>
          <cell r="H640">
            <v>0</v>
          </cell>
          <cell r="I640">
            <v>0</v>
          </cell>
          <cell r="J640">
            <v>30</v>
          </cell>
          <cell r="K640">
            <v>1457</v>
          </cell>
          <cell r="L640">
            <v>0</v>
          </cell>
          <cell r="M640">
            <v>27</v>
          </cell>
        </row>
        <row r="641">
          <cell r="D641">
            <v>5</v>
          </cell>
          <cell r="E641">
            <v>0</v>
          </cell>
          <cell r="F641">
            <v>165</v>
          </cell>
          <cell r="G641">
            <v>0</v>
          </cell>
          <cell r="H641">
            <v>0</v>
          </cell>
          <cell r="I641">
            <v>37</v>
          </cell>
          <cell r="J641">
            <v>0</v>
          </cell>
          <cell r="K641">
            <v>399</v>
          </cell>
          <cell r="L641">
            <v>0</v>
          </cell>
          <cell r="M641">
            <v>0</v>
          </cell>
        </row>
        <row r="642">
          <cell r="D642">
            <v>0</v>
          </cell>
          <cell r="E642">
            <v>0</v>
          </cell>
          <cell r="F642">
            <v>24</v>
          </cell>
          <cell r="G642">
            <v>0</v>
          </cell>
          <cell r="H642">
            <v>0</v>
          </cell>
          <cell r="I642">
            <v>9</v>
          </cell>
          <cell r="J642">
            <v>0</v>
          </cell>
          <cell r="K642">
            <v>35</v>
          </cell>
          <cell r="L642">
            <v>0</v>
          </cell>
          <cell r="M642">
            <v>0</v>
          </cell>
        </row>
        <row r="643">
          <cell r="D643">
            <v>0</v>
          </cell>
          <cell r="E643">
            <v>0</v>
          </cell>
          <cell r="F643">
            <v>0</v>
          </cell>
          <cell r="G643">
            <v>0</v>
          </cell>
          <cell r="H643">
            <v>0</v>
          </cell>
          <cell r="I643">
            <v>0</v>
          </cell>
          <cell r="J643">
            <v>0</v>
          </cell>
          <cell r="K643">
            <v>0</v>
          </cell>
          <cell r="L643">
            <v>0</v>
          </cell>
          <cell r="M643">
            <v>0</v>
          </cell>
        </row>
        <row r="644">
          <cell r="D644">
            <v>0</v>
          </cell>
          <cell r="E644">
            <v>0</v>
          </cell>
          <cell r="F644">
            <v>0</v>
          </cell>
          <cell r="G644">
            <v>0</v>
          </cell>
          <cell r="H644">
            <v>0</v>
          </cell>
          <cell r="I644">
            <v>0</v>
          </cell>
          <cell r="J644">
            <v>0</v>
          </cell>
          <cell r="K644">
            <v>0</v>
          </cell>
          <cell r="L644">
            <v>0</v>
          </cell>
          <cell r="M644">
            <v>0</v>
          </cell>
        </row>
        <row r="645">
          <cell r="D645">
            <v>0</v>
          </cell>
          <cell r="E645">
            <v>0</v>
          </cell>
          <cell r="F645">
            <v>0</v>
          </cell>
          <cell r="G645">
            <v>0</v>
          </cell>
          <cell r="H645">
            <v>0</v>
          </cell>
          <cell r="I645">
            <v>0</v>
          </cell>
          <cell r="J645">
            <v>0</v>
          </cell>
          <cell r="K645">
            <v>0</v>
          </cell>
          <cell r="L645">
            <v>0</v>
          </cell>
          <cell r="M645">
            <v>0</v>
          </cell>
        </row>
        <row r="646">
          <cell r="D646">
            <v>0</v>
          </cell>
          <cell r="E646">
            <v>0</v>
          </cell>
          <cell r="F646">
            <v>0</v>
          </cell>
          <cell r="G646">
            <v>0</v>
          </cell>
          <cell r="H646">
            <v>0</v>
          </cell>
          <cell r="I646">
            <v>0</v>
          </cell>
          <cell r="J646">
            <v>0</v>
          </cell>
          <cell r="K646">
            <v>0</v>
          </cell>
          <cell r="L646">
            <v>0</v>
          </cell>
          <cell r="M646">
            <v>0</v>
          </cell>
        </row>
        <row r="647">
          <cell r="D647">
            <v>0</v>
          </cell>
          <cell r="E647">
            <v>0</v>
          </cell>
          <cell r="F647">
            <v>0</v>
          </cell>
          <cell r="G647">
            <v>0</v>
          </cell>
          <cell r="H647">
            <v>0</v>
          </cell>
          <cell r="I647">
            <v>0</v>
          </cell>
          <cell r="J647">
            <v>183</v>
          </cell>
          <cell r="K647">
            <v>2575</v>
          </cell>
          <cell r="L647">
            <v>0</v>
          </cell>
          <cell r="M647">
            <v>17</v>
          </cell>
        </row>
        <row r="648">
          <cell r="D648" t="str">
            <v>x</v>
          </cell>
          <cell r="E648" t="str">
            <v>x</v>
          </cell>
          <cell r="F648" t="str">
            <v>x</v>
          </cell>
          <cell r="G648" t="str">
            <v>x</v>
          </cell>
          <cell r="H648" t="str">
            <v>x</v>
          </cell>
          <cell r="I648">
            <v>0</v>
          </cell>
          <cell r="J648">
            <v>0</v>
          </cell>
          <cell r="K648">
            <v>97</v>
          </cell>
          <cell r="L648">
            <v>0</v>
          </cell>
          <cell r="M648">
            <v>0</v>
          </cell>
        </row>
        <row r="649">
          <cell r="D649">
            <v>0</v>
          </cell>
          <cell r="E649">
            <v>0</v>
          </cell>
          <cell r="F649">
            <v>0</v>
          </cell>
          <cell r="G649">
            <v>0</v>
          </cell>
          <cell r="H649">
            <v>0</v>
          </cell>
          <cell r="I649">
            <v>0</v>
          </cell>
          <cell r="J649">
            <v>0</v>
          </cell>
          <cell r="K649">
            <v>1</v>
          </cell>
          <cell r="L649">
            <v>0</v>
          </cell>
          <cell r="M649">
            <v>0</v>
          </cell>
        </row>
        <row r="650">
          <cell r="D650">
            <v>0</v>
          </cell>
          <cell r="E650">
            <v>0</v>
          </cell>
          <cell r="F650">
            <v>0</v>
          </cell>
          <cell r="G650">
            <v>0</v>
          </cell>
          <cell r="H650">
            <v>0</v>
          </cell>
          <cell r="I650">
            <v>0</v>
          </cell>
          <cell r="J650">
            <v>16</v>
          </cell>
          <cell r="K650">
            <v>419</v>
          </cell>
          <cell r="L650">
            <v>0</v>
          </cell>
          <cell r="M650">
            <v>20</v>
          </cell>
        </row>
        <row r="651">
          <cell r="D651">
            <v>0</v>
          </cell>
          <cell r="E651">
            <v>0</v>
          </cell>
          <cell r="F651">
            <v>0</v>
          </cell>
          <cell r="G651">
            <v>0</v>
          </cell>
          <cell r="H651">
            <v>0</v>
          </cell>
          <cell r="I651">
            <v>0</v>
          </cell>
          <cell r="J651">
            <v>0</v>
          </cell>
          <cell r="K651">
            <v>0</v>
          </cell>
          <cell r="L651">
            <v>0</v>
          </cell>
          <cell r="M651">
            <v>0</v>
          </cell>
        </row>
        <row r="652">
          <cell r="D652">
            <v>0</v>
          </cell>
          <cell r="E652">
            <v>0</v>
          </cell>
          <cell r="F652">
            <v>0</v>
          </cell>
          <cell r="G652">
            <v>0</v>
          </cell>
          <cell r="H652">
            <v>0</v>
          </cell>
          <cell r="I652">
            <v>0</v>
          </cell>
          <cell r="J652">
            <v>0</v>
          </cell>
          <cell r="K652">
            <v>0</v>
          </cell>
          <cell r="L652">
            <v>0</v>
          </cell>
          <cell r="M652">
            <v>0</v>
          </cell>
        </row>
        <row r="653">
          <cell r="D653" t="str">
            <v>x</v>
          </cell>
          <cell r="E653" t="str">
            <v>x</v>
          </cell>
          <cell r="F653" t="str">
            <v>x</v>
          </cell>
          <cell r="G653" t="str">
            <v>x</v>
          </cell>
          <cell r="H653" t="str">
            <v>x</v>
          </cell>
          <cell r="I653">
            <v>0</v>
          </cell>
          <cell r="J653">
            <v>0</v>
          </cell>
          <cell r="K653">
            <v>0</v>
          </cell>
          <cell r="L653">
            <v>0</v>
          </cell>
          <cell r="M653">
            <v>0</v>
          </cell>
        </row>
        <row r="654">
          <cell r="D654">
            <v>0</v>
          </cell>
          <cell r="E654">
            <v>0</v>
          </cell>
          <cell r="F654">
            <v>0</v>
          </cell>
          <cell r="G654">
            <v>0</v>
          </cell>
          <cell r="H654">
            <v>0</v>
          </cell>
          <cell r="I654">
            <v>0</v>
          </cell>
          <cell r="J654">
            <v>0</v>
          </cell>
          <cell r="K654">
            <v>0</v>
          </cell>
          <cell r="L654">
            <v>0</v>
          </cell>
          <cell r="M654">
            <v>0</v>
          </cell>
        </row>
        <row r="655">
          <cell r="D655">
            <v>0</v>
          </cell>
          <cell r="E655">
            <v>0</v>
          </cell>
          <cell r="F655">
            <v>0</v>
          </cell>
          <cell r="G655">
            <v>0</v>
          </cell>
          <cell r="H655">
            <v>0</v>
          </cell>
          <cell r="I655" t="str">
            <v>x</v>
          </cell>
          <cell r="J655" t="str">
            <v>x</v>
          </cell>
          <cell r="K655" t="str">
            <v>x</v>
          </cell>
          <cell r="L655" t="str">
            <v>x</v>
          </cell>
          <cell r="M655" t="str">
            <v>x</v>
          </cell>
        </row>
        <row r="656">
          <cell r="D656">
            <v>0</v>
          </cell>
          <cell r="E656">
            <v>0</v>
          </cell>
          <cell r="F656">
            <v>0</v>
          </cell>
          <cell r="G656">
            <v>0</v>
          </cell>
          <cell r="H656">
            <v>0</v>
          </cell>
          <cell r="I656">
            <v>0</v>
          </cell>
          <cell r="J656">
            <v>0</v>
          </cell>
          <cell r="K656">
            <v>0</v>
          </cell>
          <cell r="L656">
            <v>0</v>
          </cell>
          <cell r="M656">
            <v>0</v>
          </cell>
        </row>
        <row r="657">
          <cell r="D657">
            <v>0</v>
          </cell>
          <cell r="E657">
            <v>0</v>
          </cell>
          <cell r="F657">
            <v>0</v>
          </cell>
          <cell r="G657">
            <v>0</v>
          </cell>
          <cell r="H657">
            <v>0</v>
          </cell>
          <cell r="I657">
            <v>0</v>
          </cell>
          <cell r="J657">
            <v>0</v>
          </cell>
          <cell r="K657">
            <v>1</v>
          </cell>
          <cell r="L657">
            <v>0</v>
          </cell>
          <cell r="M657">
            <v>0</v>
          </cell>
        </row>
        <row r="658">
          <cell r="D658">
            <v>0</v>
          </cell>
          <cell r="E658">
            <v>0</v>
          </cell>
          <cell r="F658">
            <v>0</v>
          </cell>
          <cell r="G658">
            <v>0</v>
          </cell>
          <cell r="H658">
            <v>0</v>
          </cell>
          <cell r="I658">
            <v>0</v>
          </cell>
          <cell r="J658">
            <v>0</v>
          </cell>
          <cell r="K658">
            <v>0</v>
          </cell>
          <cell r="L658">
            <v>0</v>
          </cell>
          <cell r="M658">
            <v>0</v>
          </cell>
        </row>
        <row r="659">
          <cell r="D659">
            <v>0</v>
          </cell>
          <cell r="E659">
            <v>0</v>
          </cell>
          <cell r="F659">
            <v>0</v>
          </cell>
          <cell r="G659">
            <v>0</v>
          </cell>
          <cell r="H659">
            <v>0</v>
          </cell>
          <cell r="I659">
            <v>0</v>
          </cell>
          <cell r="J659">
            <v>28</v>
          </cell>
          <cell r="K659">
            <v>130</v>
          </cell>
          <cell r="L659">
            <v>0</v>
          </cell>
          <cell r="M659">
            <v>0</v>
          </cell>
        </row>
        <row r="660">
          <cell r="D660">
            <v>0</v>
          </cell>
          <cell r="E660">
            <v>0</v>
          </cell>
          <cell r="F660">
            <v>0</v>
          </cell>
          <cell r="G660">
            <v>0</v>
          </cell>
          <cell r="H660">
            <v>0</v>
          </cell>
          <cell r="I660">
            <v>0</v>
          </cell>
          <cell r="J660">
            <v>2286</v>
          </cell>
          <cell r="K660">
            <v>8317</v>
          </cell>
          <cell r="L660">
            <v>0</v>
          </cell>
          <cell r="M660">
            <v>0</v>
          </cell>
        </row>
        <row r="661">
          <cell r="D661" t="str">
            <v>x</v>
          </cell>
          <cell r="E661" t="str">
            <v>x</v>
          </cell>
          <cell r="F661" t="str">
            <v>x</v>
          </cell>
          <cell r="G661" t="str">
            <v>x</v>
          </cell>
          <cell r="H661" t="str">
            <v>x</v>
          </cell>
          <cell r="I661">
            <v>0</v>
          </cell>
          <cell r="J661">
            <v>3</v>
          </cell>
          <cell r="K661">
            <v>56</v>
          </cell>
          <cell r="L661">
            <v>0</v>
          </cell>
          <cell r="M661">
            <v>0</v>
          </cell>
        </row>
        <row r="662">
          <cell r="D662">
            <v>0</v>
          </cell>
          <cell r="E662">
            <v>0</v>
          </cell>
          <cell r="F662">
            <v>0</v>
          </cell>
          <cell r="G662">
            <v>0</v>
          </cell>
          <cell r="H662">
            <v>0</v>
          </cell>
          <cell r="I662">
            <v>0</v>
          </cell>
          <cell r="J662">
            <v>0</v>
          </cell>
          <cell r="K662">
            <v>22</v>
          </cell>
          <cell r="L662">
            <v>0</v>
          </cell>
          <cell r="M662">
            <v>0</v>
          </cell>
        </row>
        <row r="663">
          <cell r="D663">
            <v>0</v>
          </cell>
          <cell r="E663">
            <v>0</v>
          </cell>
          <cell r="F663">
            <v>0</v>
          </cell>
          <cell r="G663">
            <v>0</v>
          </cell>
          <cell r="H663">
            <v>0</v>
          </cell>
          <cell r="I663">
            <v>0</v>
          </cell>
          <cell r="J663">
            <v>616</v>
          </cell>
          <cell r="K663">
            <v>2191</v>
          </cell>
          <cell r="L663">
            <v>0</v>
          </cell>
          <cell r="M663">
            <v>33</v>
          </cell>
        </row>
        <row r="664">
          <cell r="D664" t="str">
            <v>x</v>
          </cell>
          <cell r="E664" t="str">
            <v>x</v>
          </cell>
          <cell r="F664" t="str">
            <v>x</v>
          </cell>
          <cell r="G664" t="str">
            <v>x</v>
          </cell>
          <cell r="H664" t="str">
            <v>x</v>
          </cell>
          <cell r="I664">
            <v>0</v>
          </cell>
          <cell r="J664">
            <v>0</v>
          </cell>
          <cell r="K664">
            <v>10</v>
          </cell>
          <cell r="L664">
            <v>0</v>
          </cell>
          <cell r="M664">
            <v>0</v>
          </cell>
        </row>
        <row r="665">
          <cell r="D665">
            <v>0</v>
          </cell>
          <cell r="E665">
            <v>0</v>
          </cell>
          <cell r="F665">
            <v>0</v>
          </cell>
          <cell r="G665">
            <v>0</v>
          </cell>
          <cell r="H665">
            <v>0</v>
          </cell>
          <cell r="I665">
            <v>0</v>
          </cell>
          <cell r="J665">
            <v>7</v>
          </cell>
          <cell r="K665">
            <v>21</v>
          </cell>
          <cell r="L665">
            <v>0</v>
          </cell>
          <cell r="M665">
            <v>4</v>
          </cell>
        </row>
        <row r="666">
          <cell r="D666" t="str">
            <v>x</v>
          </cell>
          <cell r="E666" t="str">
            <v>x</v>
          </cell>
          <cell r="F666" t="str">
            <v>x</v>
          </cell>
          <cell r="G666" t="str">
            <v>x</v>
          </cell>
          <cell r="H666" t="str">
            <v>x</v>
          </cell>
          <cell r="I666">
            <v>0</v>
          </cell>
          <cell r="J666">
            <v>8</v>
          </cell>
          <cell r="K666">
            <v>42</v>
          </cell>
          <cell r="L666">
            <v>0</v>
          </cell>
          <cell r="M666">
            <v>0</v>
          </cell>
        </row>
        <row r="667">
          <cell r="D667">
            <v>0</v>
          </cell>
          <cell r="E667">
            <v>0</v>
          </cell>
          <cell r="F667">
            <v>0</v>
          </cell>
          <cell r="G667">
            <v>0</v>
          </cell>
          <cell r="H667">
            <v>0</v>
          </cell>
          <cell r="I667">
            <v>10</v>
          </cell>
          <cell r="J667">
            <v>40</v>
          </cell>
          <cell r="K667">
            <v>110</v>
          </cell>
          <cell r="L667">
            <v>0</v>
          </cell>
          <cell r="M667">
            <v>0</v>
          </cell>
        </row>
        <row r="668">
          <cell r="D668">
            <v>0</v>
          </cell>
          <cell r="E668">
            <v>0</v>
          </cell>
          <cell r="F668">
            <v>15</v>
          </cell>
          <cell r="G668">
            <v>0</v>
          </cell>
          <cell r="H668">
            <v>0</v>
          </cell>
          <cell r="I668">
            <v>0</v>
          </cell>
          <cell r="J668">
            <v>0</v>
          </cell>
          <cell r="K668">
            <v>80</v>
          </cell>
          <cell r="L668">
            <v>0</v>
          </cell>
          <cell r="M668">
            <v>0</v>
          </cell>
        </row>
      </sheetData>
      <sheetData sheetId="1">
        <row r="71">
          <cell r="D71">
            <v>8.0365688888888911E-2</v>
          </cell>
        </row>
      </sheetData>
      <sheetData sheetId="2"/>
      <sheetData sheetId="3">
        <row r="7">
          <cell r="P7">
            <v>240</v>
          </cell>
          <cell r="Q7">
            <v>953</v>
          </cell>
          <cell r="R7">
            <v>10005</v>
          </cell>
          <cell r="S7">
            <v>0</v>
          </cell>
          <cell r="T7">
            <v>1</v>
          </cell>
          <cell r="W7">
            <v>819</v>
          </cell>
          <cell r="X7">
            <v>2097</v>
          </cell>
          <cell r="Y7">
            <v>42711</v>
          </cell>
          <cell r="Z7">
            <v>17</v>
          </cell>
          <cell r="AA7">
            <v>50</v>
          </cell>
        </row>
        <row r="8">
          <cell r="P8">
            <v>24</v>
          </cell>
          <cell r="Q8">
            <v>218</v>
          </cell>
          <cell r="R8">
            <v>1005</v>
          </cell>
          <cell r="S8">
            <v>0</v>
          </cell>
          <cell r="T8">
            <v>0</v>
          </cell>
          <cell r="W8">
            <v>62</v>
          </cell>
          <cell r="X8">
            <v>540</v>
          </cell>
          <cell r="Y8">
            <v>3525</v>
          </cell>
          <cell r="Z8">
            <v>0</v>
          </cell>
          <cell r="AA8">
            <v>19</v>
          </cell>
        </row>
        <row r="9">
          <cell r="P9">
            <v>0</v>
          </cell>
          <cell r="Q9">
            <v>69</v>
          </cell>
          <cell r="R9">
            <v>679</v>
          </cell>
          <cell r="S9">
            <v>0</v>
          </cell>
          <cell r="T9">
            <v>0</v>
          </cell>
          <cell r="W9">
            <v>0</v>
          </cell>
          <cell r="X9">
            <v>30</v>
          </cell>
          <cell r="Y9">
            <v>1457</v>
          </cell>
          <cell r="Z9">
            <v>0</v>
          </cell>
          <cell r="AA9">
            <v>27</v>
          </cell>
        </row>
        <row r="10">
          <cell r="P10">
            <v>5</v>
          </cell>
          <cell r="Q10">
            <v>0</v>
          </cell>
          <cell r="R10">
            <v>165</v>
          </cell>
          <cell r="S10">
            <v>0</v>
          </cell>
          <cell r="T10">
            <v>0</v>
          </cell>
          <cell r="W10">
            <v>37</v>
          </cell>
          <cell r="X10">
            <v>0</v>
          </cell>
          <cell r="Y10">
            <v>399</v>
          </cell>
          <cell r="Z10">
            <v>0</v>
          </cell>
          <cell r="AA10">
            <v>0</v>
          </cell>
        </row>
        <row r="11">
          <cell r="P11">
            <v>0</v>
          </cell>
          <cell r="Q11">
            <v>0</v>
          </cell>
          <cell r="R11">
            <v>24</v>
          </cell>
          <cell r="S11">
            <v>0</v>
          </cell>
          <cell r="T11">
            <v>0</v>
          </cell>
          <cell r="W11">
            <v>9</v>
          </cell>
          <cell r="X11">
            <v>0</v>
          </cell>
          <cell r="Y11">
            <v>35</v>
          </cell>
          <cell r="Z11">
            <v>0</v>
          </cell>
          <cell r="AA11">
            <v>0</v>
          </cell>
        </row>
        <row r="13">
          <cell r="P13">
            <v>0</v>
          </cell>
          <cell r="Q13">
            <v>0</v>
          </cell>
          <cell r="R13">
            <v>0</v>
          </cell>
          <cell r="S13">
            <v>0</v>
          </cell>
          <cell r="T13">
            <v>0</v>
          </cell>
          <cell r="W13">
            <v>0</v>
          </cell>
          <cell r="X13">
            <v>0</v>
          </cell>
          <cell r="Y13">
            <v>0</v>
          </cell>
          <cell r="Z13">
            <v>0</v>
          </cell>
          <cell r="AA13">
            <v>0</v>
          </cell>
        </row>
        <row r="14">
          <cell r="P14">
            <v>0</v>
          </cell>
          <cell r="Q14">
            <v>0</v>
          </cell>
          <cell r="R14">
            <v>0</v>
          </cell>
          <cell r="S14">
            <v>0</v>
          </cell>
          <cell r="T14">
            <v>0</v>
          </cell>
          <cell r="W14">
            <v>0</v>
          </cell>
          <cell r="X14">
            <v>0</v>
          </cell>
          <cell r="Y14">
            <v>0</v>
          </cell>
          <cell r="Z14">
            <v>0</v>
          </cell>
          <cell r="AA14">
            <v>0</v>
          </cell>
        </row>
        <row r="15">
          <cell r="P15">
            <v>0</v>
          </cell>
          <cell r="Q15">
            <v>0</v>
          </cell>
          <cell r="R15">
            <v>0</v>
          </cell>
          <cell r="S15">
            <v>0</v>
          </cell>
          <cell r="T15">
            <v>0</v>
          </cell>
          <cell r="W15">
            <v>0</v>
          </cell>
          <cell r="X15">
            <v>0</v>
          </cell>
          <cell r="Y15">
            <v>0</v>
          </cell>
          <cell r="Z15">
            <v>0</v>
          </cell>
          <cell r="AA15">
            <v>0</v>
          </cell>
        </row>
        <row r="16">
          <cell r="P16">
            <v>0</v>
          </cell>
          <cell r="Q16">
            <v>0</v>
          </cell>
          <cell r="R16">
            <v>0</v>
          </cell>
          <cell r="S16">
            <v>0</v>
          </cell>
          <cell r="T16">
            <v>0</v>
          </cell>
          <cell r="W16">
            <v>0</v>
          </cell>
          <cell r="X16">
            <v>0</v>
          </cell>
          <cell r="Y16">
            <v>0</v>
          </cell>
          <cell r="Z16">
            <v>0</v>
          </cell>
          <cell r="AA16">
            <v>0</v>
          </cell>
        </row>
        <row r="17">
          <cell r="P17">
            <v>0</v>
          </cell>
          <cell r="Q17">
            <v>0</v>
          </cell>
          <cell r="R17">
            <v>0</v>
          </cell>
          <cell r="S17">
            <v>0</v>
          </cell>
          <cell r="T17">
            <v>0</v>
          </cell>
          <cell r="W17">
            <v>0</v>
          </cell>
          <cell r="X17">
            <v>183</v>
          </cell>
          <cell r="Y17">
            <v>2575</v>
          </cell>
          <cell r="Z17">
            <v>0</v>
          </cell>
          <cell r="AA17">
            <v>17</v>
          </cell>
        </row>
        <row r="18">
          <cell r="W18">
            <v>0</v>
          </cell>
          <cell r="X18">
            <v>0</v>
          </cell>
          <cell r="Y18">
            <v>97</v>
          </cell>
          <cell r="Z18">
            <v>0</v>
          </cell>
          <cell r="AA18">
            <v>0</v>
          </cell>
        </row>
        <row r="19">
          <cell r="P19">
            <v>0</v>
          </cell>
          <cell r="Q19">
            <v>0</v>
          </cell>
          <cell r="R19">
            <v>0</v>
          </cell>
          <cell r="S19">
            <v>0</v>
          </cell>
          <cell r="T19">
            <v>0</v>
          </cell>
          <cell r="W19">
            <v>0</v>
          </cell>
          <cell r="X19">
            <v>0</v>
          </cell>
          <cell r="Y19">
            <v>1</v>
          </cell>
          <cell r="Z19">
            <v>0</v>
          </cell>
          <cell r="AA19">
            <v>0</v>
          </cell>
        </row>
        <row r="20">
          <cell r="P20">
            <v>0</v>
          </cell>
          <cell r="Q20">
            <v>0</v>
          </cell>
          <cell r="R20">
            <v>0</v>
          </cell>
          <cell r="S20">
            <v>0</v>
          </cell>
          <cell r="T20">
            <v>0</v>
          </cell>
          <cell r="W20">
            <v>0</v>
          </cell>
          <cell r="X20">
            <v>16</v>
          </cell>
          <cell r="Y20">
            <v>419</v>
          </cell>
          <cell r="Z20">
            <v>0</v>
          </cell>
          <cell r="AA20">
            <v>20</v>
          </cell>
        </row>
        <row r="21">
          <cell r="P21">
            <v>0</v>
          </cell>
          <cell r="Q21">
            <v>0</v>
          </cell>
          <cell r="R21">
            <v>0</v>
          </cell>
          <cell r="S21">
            <v>0</v>
          </cell>
          <cell r="T21">
            <v>0</v>
          </cell>
          <cell r="W21">
            <v>0</v>
          </cell>
          <cell r="X21">
            <v>0</v>
          </cell>
          <cell r="Y21">
            <v>0</v>
          </cell>
          <cell r="Z21">
            <v>0</v>
          </cell>
          <cell r="AA21">
            <v>0</v>
          </cell>
        </row>
        <row r="22">
          <cell r="P22">
            <v>0</v>
          </cell>
          <cell r="Q22">
            <v>0</v>
          </cell>
          <cell r="R22">
            <v>0</v>
          </cell>
          <cell r="S22">
            <v>0</v>
          </cell>
          <cell r="T22">
            <v>0</v>
          </cell>
          <cell r="W22">
            <v>0</v>
          </cell>
          <cell r="X22">
            <v>0</v>
          </cell>
          <cell r="Y22">
            <v>0</v>
          </cell>
          <cell r="Z22">
            <v>0</v>
          </cell>
          <cell r="AA22">
            <v>0</v>
          </cell>
        </row>
        <row r="23">
          <cell r="W23">
            <v>0</v>
          </cell>
          <cell r="X23">
            <v>0</v>
          </cell>
          <cell r="Y23">
            <v>0</v>
          </cell>
          <cell r="Z23">
            <v>0</v>
          </cell>
          <cell r="AA23">
            <v>0</v>
          </cell>
        </row>
        <row r="24">
          <cell r="P24">
            <v>0</v>
          </cell>
          <cell r="Q24">
            <v>0</v>
          </cell>
          <cell r="R24">
            <v>0</v>
          </cell>
          <cell r="S24">
            <v>0</v>
          </cell>
          <cell r="T24">
            <v>0</v>
          </cell>
          <cell r="W24">
            <v>0</v>
          </cell>
          <cell r="X24">
            <v>0</v>
          </cell>
          <cell r="Y24">
            <v>0</v>
          </cell>
          <cell r="Z24">
            <v>0</v>
          </cell>
          <cell r="AA24">
            <v>0</v>
          </cell>
        </row>
        <row r="25">
          <cell r="P25">
            <v>0</v>
          </cell>
          <cell r="Q25">
            <v>0</v>
          </cell>
          <cell r="R25">
            <v>0</v>
          </cell>
          <cell r="S25">
            <v>0</v>
          </cell>
          <cell r="T25">
            <v>0</v>
          </cell>
        </row>
        <row r="27">
          <cell r="P27">
            <v>0</v>
          </cell>
          <cell r="Q27">
            <v>0</v>
          </cell>
          <cell r="R27">
            <v>0</v>
          </cell>
          <cell r="S27">
            <v>0</v>
          </cell>
          <cell r="T27">
            <v>0</v>
          </cell>
          <cell r="W27">
            <v>0</v>
          </cell>
          <cell r="X27">
            <v>0</v>
          </cell>
          <cell r="Y27">
            <v>0</v>
          </cell>
          <cell r="Z27">
            <v>0</v>
          </cell>
          <cell r="AA27">
            <v>0</v>
          </cell>
        </row>
        <row r="28">
          <cell r="P28">
            <v>0</v>
          </cell>
          <cell r="Q28">
            <v>0</v>
          </cell>
          <cell r="R28">
            <v>0</v>
          </cell>
          <cell r="S28">
            <v>0</v>
          </cell>
          <cell r="T28">
            <v>0</v>
          </cell>
          <cell r="W28">
            <v>0</v>
          </cell>
          <cell r="X28">
            <v>0</v>
          </cell>
          <cell r="Y28">
            <v>1</v>
          </cell>
          <cell r="Z28">
            <v>0</v>
          </cell>
          <cell r="AA28">
            <v>0</v>
          </cell>
        </row>
        <row r="29">
          <cell r="P29">
            <v>0</v>
          </cell>
          <cell r="Q29">
            <v>0</v>
          </cell>
          <cell r="R29">
            <v>0</v>
          </cell>
          <cell r="S29">
            <v>0</v>
          </cell>
          <cell r="T29">
            <v>0</v>
          </cell>
          <cell r="W29">
            <v>0</v>
          </cell>
          <cell r="X29">
            <v>0</v>
          </cell>
          <cell r="Y29">
            <v>0</v>
          </cell>
          <cell r="Z29">
            <v>0</v>
          </cell>
          <cell r="AA29">
            <v>0</v>
          </cell>
        </row>
        <row r="30">
          <cell r="P30">
            <v>0</v>
          </cell>
          <cell r="Q30">
            <v>0</v>
          </cell>
          <cell r="R30">
            <v>0</v>
          </cell>
          <cell r="S30">
            <v>0</v>
          </cell>
          <cell r="T30">
            <v>0</v>
          </cell>
          <cell r="W30">
            <v>0</v>
          </cell>
          <cell r="X30">
            <v>28</v>
          </cell>
          <cell r="Y30">
            <v>130</v>
          </cell>
          <cell r="Z30">
            <v>0</v>
          </cell>
          <cell r="AA30">
            <v>0</v>
          </cell>
        </row>
        <row r="31">
          <cell r="P31">
            <v>0</v>
          </cell>
          <cell r="Q31">
            <v>0</v>
          </cell>
          <cell r="R31">
            <v>0</v>
          </cell>
          <cell r="S31">
            <v>0</v>
          </cell>
          <cell r="T31">
            <v>0</v>
          </cell>
          <cell r="W31">
            <v>0</v>
          </cell>
          <cell r="X31">
            <v>2286</v>
          </cell>
          <cell r="Y31">
            <v>8317</v>
          </cell>
          <cell r="Z31">
            <v>0</v>
          </cell>
          <cell r="AA31">
            <v>0</v>
          </cell>
        </row>
        <row r="32">
          <cell r="P32" t="str">
            <v>x</v>
          </cell>
          <cell r="Q32" t="str">
            <v>x</v>
          </cell>
          <cell r="R32" t="str">
            <v>x</v>
          </cell>
          <cell r="T32" t="str">
            <v>x</v>
          </cell>
          <cell r="U32" t="str">
            <v>x</v>
          </cell>
          <cell r="W32">
            <v>0</v>
          </cell>
          <cell r="X32">
            <v>3</v>
          </cell>
          <cell r="Y32">
            <v>56</v>
          </cell>
          <cell r="Z32">
            <v>0</v>
          </cell>
          <cell r="AA32">
            <v>0</v>
          </cell>
        </row>
        <row r="33">
          <cell r="P33">
            <v>0</v>
          </cell>
          <cell r="Q33">
            <v>0</v>
          </cell>
          <cell r="R33">
            <v>0</v>
          </cell>
          <cell r="S33">
            <v>0</v>
          </cell>
          <cell r="T33">
            <v>0</v>
          </cell>
          <cell r="W33">
            <v>0</v>
          </cell>
          <cell r="X33">
            <v>0</v>
          </cell>
          <cell r="Y33">
            <v>22</v>
          </cell>
          <cell r="Z33">
            <v>0</v>
          </cell>
          <cell r="AA33">
            <v>0</v>
          </cell>
        </row>
        <row r="34">
          <cell r="P34">
            <v>0</v>
          </cell>
          <cell r="Q34">
            <v>0</v>
          </cell>
          <cell r="R34">
            <v>0</v>
          </cell>
          <cell r="S34">
            <v>0</v>
          </cell>
          <cell r="T34">
            <v>0</v>
          </cell>
          <cell r="W34">
            <v>0</v>
          </cell>
          <cell r="X34">
            <v>616</v>
          </cell>
          <cell r="Y34">
            <v>2191</v>
          </cell>
          <cell r="Z34">
            <v>0</v>
          </cell>
          <cell r="AA34">
            <v>33</v>
          </cell>
        </row>
        <row r="35">
          <cell r="P35" t="str">
            <v>x</v>
          </cell>
          <cell r="Q35" t="str">
            <v>x</v>
          </cell>
          <cell r="R35" t="str">
            <v>x</v>
          </cell>
          <cell r="T35" t="str">
            <v>x</v>
          </cell>
          <cell r="U35" t="str">
            <v>x</v>
          </cell>
          <cell r="W35">
            <v>0</v>
          </cell>
          <cell r="X35">
            <v>0</v>
          </cell>
          <cell r="Y35">
            <v>10</v>
          </cell>
          <cell r="Z35">
            <v>0</v>
          </cell>
          <cell r="AA35">
            <v>0</v>
          </cell>
        </row>
        <row r="36">
          <cell r="P36">
            <v>0</v>
          </cell>
          <cell r="Q36">
            <v>0</v>
          </cell>
          <cell r="R36">
            <v>0</v>
          </cell>
          <cell r="S36">
            <v>0</v>
          </cell>
          <cell r="T36">
            <v>0</v>
          </cell>
          <cell r="W36">
            <v>0</v>
          </cell>
          <cell r="X36">
            <v>7</v>
          </cell>
          <cell r="Y36">
            <v>21</v>
          </cell>
          <cell r="Z36">
            <v>0</v>
          </cell>
          <cell r="AA36">
            <v>4</v>
          </cell>
        </row>
        <row r="37">
          <cell r="P37" t="str">
            <v>x</v>
          </cell>
          <cell r="Q37" t="str">
            <v>x</v>
          </cell>
          <cell r="R37" t="str">
            <v>x</v>
          </cell>
          <cell r="T37" t="str">
            <v>x</v>
          </cell>
          <cell r="U37" t="str">
            <v>x</v>
          </cell>
          <cell r="W37">
            <v>0</v>
          </cell>
          <cell r="X37">
            <v>8</v>
          </cell>
          <cell r="Y37">
            <v>42</v>
          </cell>
          <cell r="Z37">
            <v>0</v>
          </cell>
          <cell r="AA37">
            <v>0</v>
          </cell>
        </row>
        <row r="38">
          <cell r="P38">
            <v>0</v>
          </cell>
          <cell r="Q38">
            <v>0</v>
          </cell>
          <cell r="R38">
            <v>0</v>
          </cell>
          <cell r="S38">
            <v>0</v>
          </cell>
          <cell r="T38">
            <v>0</v>
          </cell>
          <cell r="W38">
            <v>10</v>
          </cell>
          <cell r="X38">
            <v>40</v>
          </cell>
          <cell r="Y38">
            <v>110</v>
          </cell>
          <cell r="Z38">
            <v>0</v>
          </cell>
          <cell r="AA38">
            <v>0</v>
          </cell>
        </row>
        <row r="39">
          <cell r="P39">
            <v>0</v>
          </cell>
          <cell r="Q39">
            <v>0</v>
          </cell>
          <cell r="R39">
            <v>15</v>
          </cell>
          <cell r="S39">
            <v>0</v>
          </cell>
          <cell r="T39">
            <v>0</v>
          </cell>
          <cell r="W39">
            <v>0</v>
          </cell>
          <cell r="X39">
            <v>0</v>
          </cell>
          <cell r="Y39">
            <v>80</v>
          </cell>
          <cell r="Z39">
            <v>0</v>
          </cell>
          <cell r="AA39">
            <v>0</v>
          </cell>
        </row>
      </sheetData>
      <sheetData sheetId="4">
        <row r="7">
          <cell r="R7">
            <v>51700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4"/>
  <sheetViews>
    <sheetView zoomScale="70" zoomScaleNormal="70" workbookViewId="0">
      <pane xSplit="2" ySplit="3" topLeftCell="C4" activePane="bottomRight" state="frozen"/>
      <selection activeCell="C2" sqref="C2:L2"/>
      <selection pane="topRight" activeCell="C2" sqref="C2:L2"/>
      <selection pane="bottomLeft" activeCell="C2" sqref="C2:L2"/>
      <selection pane="bottomRight" activeCell="I12" sqref="I12"/>
    </sheetView>
  </sheetViews>
  <sheetFormatPr defaultColWidth="8.85546875" defaultRowHeight="12.75" x14ac:dyDescent="0.2"/>
  <cols>
    <col min="1" max="1" width="6" style="3" customWidth="1"/>
    <col min="2" max="2" width="30.28515625" style="3" customWidth="1"/>
    <col min="3" max="3" width="14.7109375" style="3" customWidth="1"/>
    <col min="4" max="4" width="17.7109375" style="3" customWidth="1"/>
    <col min="5" max="5" width="19.28515625" style="3" customWidth="1"/>
    <col min="6" max="6" width="15.85546875" style="3" customWidth="1"/>
    <col min="7" max="7" width="40.7109375" style="3" customWidth="1"/>
    <col min="8" max="8" width="24.5703125" style="3" customWidth="1"/>
    <col min="9" max="9" width="25.85546875" style="3" customWidth="1"/>
    <col min="10" max="10" width="15.42578125" style="3" customWidth="1"/>
    <col min="11" max="11" width="18.85546875" style="3" customWidth="1"/>
    <col min="12" max="12" width="32.7109375" style="3" customWidth="1"/>
    <col min="13" max="13" width="27.7109375" style="3" customWidth="1"/>
    <col min="14" max="14" width="14.85546875" style="3" customWidth="1"/>
    <col min="15" max="15" width="13.28515625" style="3" customWidth="1"/>
    <col min="16" max="16" width="20.28515625" style="3" customWidth="1"/>
    <col min="17" max="17" width="25.7109375" style="3" customWidth="1"/>
    <col min="18" max="18" width="27.140625" style="3" customWidth="1"/>
    <col min="19" max="19" width="14.42578125" style="3" customWidth="1"/>
    <col min="20" max="20" width="17.5703125" style="3" customWidth="1"/>
    <col min="21" max="21" width="20.28515625" style="3" hidden="1" customWidth="1"/>
    <col min="22" max="22" width="36.7109375" style="3" hidden="1" customWidth="1"/>
    <col min="23" max="23" width="14" style="3" customWidth="1"/>
    <col min="24" max="16384" width="8.85546875" style="3"/>
  </cols>
  <sheetData>
    <row r="1" spans="1:24" s="2" customFormat="1" ht="35.25" customHeight="1" x14ac:dyDescent="0.2">
      <c r="A1" s="1"/>
      <c r="B1" s="1"/>
      <c r="C1" s="1">
        <v>1</v>
      </c>
      <c r="D1" s="1">
        <v>2</v>
      </c>
      <c r="E1" s="1">
        <v>3</v>
      </c>
      <c r="F1" s="1">
        <v>4</v>
      </c>
      <c r="G1" s="1">
        <v>5</v>
      </c>
      <c r="H1" s="1">
        <v>6</v>
      </c>
      <c r="I1" s="1">
        <v>7</v>
      </c>
      <c r="J1" s="1">
        <v>8</v>
      </c>
      <c r="K1" s="1">
        <v>9</v>
      </c>
      <c r="L1" s="1">
        <v>11</v>
      </c>
      <c r="M1" s="1">
        <v>10</v>
      </c>
      <c r="N1" s="1">
        <v>12</v>
      </c>
      <c r="O1" s="1">
        <v>13</v>
      </c>
      <c r="P1" s="1">
        <v>14</v>
      </c>
      <c r="Q1" s="1">
        <v>15</v>
      </c>
      <c r="R1" s="1">
        <v>16</v>
      </c>
      <c r="S1" s="1">
        <v>17</v>
      </c>
      <c r="T1" s="1">
        <v>18</v>
      </c>
      <c r="U1" s="1">
        <v>19</v>
      </c>
      <c r="V1" s="1">
        <v>20</v>
      </c>
    </row>
    <row r="2" spans="1:24" ht="67.5" customHeight="1" x14ac:dyDescent="0.2">
      <c r="A2" s="313" t="s">
        <v>44</v>
      </c>
      <c r="B2" s="313" t="s">
        <v>45</v>
      </c>
      <c r="C2" s="314" t="s">
        <v>46</v>
      </c>
      <c r="D2" s="313" t="s">
        <v>47</v>
      </c>
      <c r="E2" s="313" t="s">
        <v>48</v>
      </c>
      <c r="F2" s="313" t="s">
        <v>49</v>
      </c>
      <c r="G2" s="313" t="s">
        <v>50</v>
      </c>
      <c r="H2" s="314" t="s">
        <v>51</v>
      </c>
      <c r="I2" s="314" t="s">
        <v>52</v>
      </c>
      <c r="J2" s="313" t="s">
        <v>53</v>
      </c>
      <c r="K2" s="313" t="s">
        <v>54</v>
      </c>
      <c r="L2" s="313" t="s">
        <v>56</v>
      </c>
      <c r="M2" s="313" t="s">
        <v>55</v>
      </c>
      <c r="N2" s="313" t="s">
        <v>57</v>
      </c>
      <c r="O2" s="314" t="s">
        <v>58</v>
      </c>
      <c r="P2" s="314" t="s">
        <v>59</v>
      </c>
      <c r="Q2" s="313" t="s">
        <v>60</v>
      </c>
      <c r="R2" s="314" t="s">
        <v>61</v>
      </c>
      <c r="S2" s="313" t="s">
        <v>62</v>
      </c>
      <c r="T2" s="313" t="s">
        <v>63</v>
      </c>
      <c r="U2" s="314" t="s">
        <v>64</v>
      </c>
      <c r="V2" s="314" t="s">
        <v>65</v>
      </c>
      <c r="W2" s="2"/>
      <c r="X2" s="2"/>
    </row>
    <row r="3" spans="1:24" ht="55.9" customHeight="1" x14ac:dyDescent="0.2">
      <c r="A3" s="313"/>
      <c r="B3" s="313"/>
      <c r="C3" s="315"/>
      <c r="D3" s="313"/>
      <c r="E3" s="313"/>
      <c r="F3" s="313"/>
      <c r="G3" s="313"/>
      <c r="H3" s="315"/>
      <c r="I3" s="315"/>
      <c r="J3" s="313"/>
      <c r="K3" s="313"/>
      <c r="L3" s="313"/>
      <c r="M3" s="313"/>
      <c r="N3" s="313"/>
      <c r="O3" s="315"/>
      <c r="P3" s="315"/>
      <c r="Q3" s="313"/>
      <c r="R3" s="315"/>
      <c r="S3" s="313"/>
      <c r="T3" s="313"/>
      <c r="U3" s="315"/>
      <c r="V3" s="315"/>
      <c r="W3" s="2"/>
      <c r="X3" s="2"/>
    </row>
    <row r="4" spans="1:24" x14ac:dyDescent="0.2">
      <c r="A4" s="5"/>
      <c r="B4" s="5" t="s">
        <v>66</v>
      </c>
      <c r="C4" s="6"/>
      <c r="D4" s="7"/>
      <c r="E4" s="7"/>
      <c r="F4" s="7"/>
      <c r="G4" s="7"/>
      <c r="H4" s="6"/>
      <c r="I4" s="6"/>
      <c r="J4" s="7"/>
      <c r="K4" s="7"/>
      <c r="L4" s="7"/>
      <c r="M4" s="7"/>
      <c r="N4" s="7"/>
      <c r="O4" s="6"/>
      <c r="P4" s="6"/>
      <c r="Q4" s="7"/>
      <c r="R4" s="6"/>
      <c r="S4" s="7"/>
      <c r="T4" s="8">
        <f>SUM(T5:T14)</f>
        <v>1188</v>
      </c>
      <c r="U4" s="9"/>
      <c r="V4" s="9"/>
      <c r="W4" s="2"/>
      <c r="X4" s="2"/>
    </row>
    <row r="5" spans="1:24" ht="30" customHeight="1" x14ac:dyDescent="0.2">
      <c r="A5" s="4">
        <v>1</v>
      </c>
      <c r="B5" s="25" t="s">
        <v>18</v>
      </c>
      <c r="C5" s="10">
        <v>1</v>
      </c>
      <c r="D5" s="11" t="s">
        <v>77</v>
      </c>
      <c r="E5" s="11" t="s">
        <v>76</v>
      </c>
      <c r="F5" s="4">
        <v>1</v>
      </c>
      <c r="G5" s="4">
        <v>1</v>
      </c>
      <c r="H5" s="4">
        <v>1</v>
      </c>
      <c r="I5" s="4"/>
      <c r="J5" s="4"/>
      <c r="K5" s="11">
        <v>1</v>
      </c>
      <c r="L5" s="11">
        <v>1</v>
      </c>
      <c r="M5" s="11">
        <v>1</v>
      </c>
      <c r="N5" s="11">
        <v>1</v>
      </c>
      <c r="O5" s="11" t="s">
        <v>74</v>
      </c>
      <c r="P5" s="11">
        <v>1</v>
      </c>
      <c r="Q5" s="11">
        <v>1</v>
      </c>
      <c r="R5" s="11">
        <v>1</v>
      </c>
      <c r="S5" s="11">
        <v>1</v>
      </c>
      <c r="T5" s="24">
        <v>139</v>
      </c>
      <c r="U5" s="11"/>
      <c r="V5" s="4"/>
      <c r="W5" s="12"/>
      <c r="X5" s="2"/>
    </row>
    <row r="6" spans="1:24" ht="30" customHeight="1" x14ac:dyDescent="0.2">
      <c r="A6" s="4">
        <v>2</v>
      </c>
      <c r="B6" s="25" t="s">
        <v>85</v>
      </c>
      <c r="C6" s="13">
        <v>1</v>
      </c>
      <c r="D6" s="11" t="s">
        <v>84</v>
      </c>
      <c r="E6" s="11" t="s">
        <v>83</v>
      </c>
      <c r="F6" s="11">
        <v>1</v>
      </c>
      <c r="G6" s="11">
        <v>1</v>
      </c>
      <c r="H6" s="28">
        <v>1</v>
      </c>
      <c r="I6" s="11">
        <v>1</v>
      </c>
      <c r="J6" s="11">
        <v>1</v>
      </c>
      <c r="K6" s="11">
        <v>1</v>
      </c>
      <c r="L6" s="11">
        <v>1</v>
      </c>
      <c r="M6" s="11">
        <v>1</v>
      </c>
      <c r="N6" s="11">
        <v>1</v>
      </c>
      <c r="O6" s="11" t="s">
        <v>74</v>
      </c>
      <c r="P6" s="11">
        <v>1</v>
      </c>
      <c r="Q6" s="11">
        <v>1</v>
      </c>
      <c r="R6" s="11">
        <v>1</v>
      </c>
      <c r="S6" s="11">
        <v>1</v>
      </c>
      <c r="T6" s="24">
        <v>75</v>
      </c>
      <c r="U6" s="11"/>
      <c r="V6" s="11"/>
      <c r="W6" s="12"/>
      <c r="X6" s="2"/>
    </row>
    <row r="7" spans="1:24" ht="30" customHeight="1" x14ac:dyDescent="0.2">
      <c r="A7" s="4">
        <v>3</v>
      </c>
      <c r="B7" s="25" t="s">
        <v>26</v>
      </c>
      <c r="C7" s="10">
        <v>1</v>
      </c>
      <c r="D7" s="28" t="s">
        <v>100</v>
      </c>
      <c r="E7" s="28" t="s">
        <v>101</v>
      </c>
      <c r="F7" s="28">
        <v>1</v>
      </c>
      <c r="G7" s="28">
        <v>1</v>
      </c>
      <c r="H7" s="31">
        <v>1</v>
      </c>
      <c r="I7" s="11">
        <v>1</v>
      </c>
      <c r="J7" s="11">
        <v>1</v>
      </c>
      <c r="K7" s="28">
        <v>1</v>
      </c>
      <c r="L7" s="28">
        <v>1</v>
      </c>
      <c r="M7" s="28">
        <v>1</v>
      </c>
      <c r="N7" s="28">
        <v>1</v>
      </c>
      <c r="O7" s="11" t="s">
        <v>74</v>
      </c>
      <c r="P7" s="28">
        <v>1</v>
      </c>
      <c r="Q7" s="28">
        <v>1</v>
      </c>
      <c r="R7" s="28">
        <v>1</v>
      </c>
      <c r="S7" s="28"/>
      <c r="T7" s="32">
        <v>139</v>
      </c>
      <c r="U7" s="4"/>
      <c r="V7" s="4"/>
      <c r="W7" s="2"/>
      <c r="X7" s="2"/>
    </row>
    <row r="8" spans="1:24" ht="30" customHeight="1" x14ac:dyDescent="0.2">
      <c r="A8" s="4">
        <v>4</v>
      </c>
      <c r="B8" s="25" t="s">
        <v>19</v>
      </c>
      <c r="C8" s="13">
        <v>1</v>
      </c>
      <c r="D8" s="28" t="s">
        <v>102</v>
      </c>
      <c r="E8" s="28" t="s">
        <v>102</v>
      </c>
      <c r="F8" s="28">
        <v>1</v>
      </c>
      <c r="G8" s="28">
        <v>1</v>
      </c>
      <c r="H8" s="28">
        <v>1</v>
      </c>
      <c r="I8" s="37">
        <v>1</v>
      </c>
      <c r="J8" s="37">
        <v>1</v>
      </c>
      <c r="K8" s="28">
        <v>1</v>
      </c>
      <c r="L8" s="28">
        <v>1</v>
      </c>
      <c r="M8" s="28">
        <v>1</v>
      </c>
      <c r="N8" s="28">
        <v>1</v>
      </c>
      <c r="O8" s="11" t="s">
        <v>74</v>
      </c>
      <c r="P8" s="28">
        <v>1</v>
      </c>
      <c r="Q8" s="28">
        <v>1</v>
      </c>
      <c r="R8" s="28">
        <v>1</v>
      </c>
      <c r="S8" s="28">
        <v>1</v>
      </c>
      <c r="T8" s="4">
        <v>123</v>
      </c>
      <c r="U8" s="4"/>
      <c r="V8" s="4"/>
      <c r="W8" s="12"/>
      <c r="X8" s="2"/>
    </row>
    <row r="9" spans="1:24" ht="30" customHeight="1" x14ac:dyDescent="0.2">
      <c r="A9" s="4">
        <v>5</v>
      </c>
      <c r="B9" s="35" t="s">
        <v>25</v>
      </c>
      <c r="C9" s="10"/>
      <c r="D9" s="11" t="s">
        <v>78</v>
      </c>
      <c r="E9" s="11">
        <v>26</v>
      </c>
      <c r="F9" s="11">
        <v>1</v>
      </c>
      <c r="G9" s="28">
        <v>1</v>
      </c>
      <c r="H9" s="28">
        <v>1</v>
      </c>
      <c r="I9" s="11">
        <v>1</v>
      </c>
      <c r="J9" s="11">
        <v>1</v>
      </c>
      <c r="K9" s="11">
        <v>1</v>
      </c>
      <c r="L9" s="29">
        <v>1</v>
      </c>
      <c r="M9" s="11">
        <v>1</v>
      </c>
      <c r="N9" s="11">
        <v>1</v>
      </c>
      <c r="O9" s="11" t="s">
        <v>74</v>
      </c>
      <c r="P9" s="11">
        <v>1</v>
      </c>
      <c r="Q9" s="11">
        <v>1</v>
      </c>
      <c r="R9" s="11">
        <v>1</v>
      </c>
      <c r="S9" s="28">
        <v>1</v>
      </c>
      <c r="T9" s="24">
        <v>165</v>
      </c>
      <c r="U9" s="11"/>
      <c r="V9" s="4"/>
      <c r="W9" s="12"/>
      <c r="X9" s="2"/>
    </row>
    <row r="10" spans="1:24" ht="30" customHeight="1" x14ac:dyDescent="0.2">
      <c r="A10" s="4">
        <v>6</v>
      </c>
      <c r="B10" s="25" t="s">
        <v>22</v>
      </c>
      <c r="C10" s="11" t="s">
        <v>116</v>
      </c>
      <c r="D10" s="22" t="s">
        <v>82</v>
      </c>
      <c r="E10" s="11" t="s">
        <v>81</v>
      </c>
      <c r="F10" s="11">
        <v>1</v>
      </c>
      <c r="G10" s="11">
        <v>1</v>
      </c>
      <c r="H10" s="11">
        <v>1</v>
      </c>
      <c r="I10" s="11">
        <v>1</v>
      </c>
      <c r="J10" s="11">
        <v>1</v>
      </c>
      <c r="K10" s="11">
        <v>1</v>
      </c>
      <c r="L10" s="11">
        <v>1</v>
      </c>
      <c r="M10" s="11">
        <v>1</v>
      </c>
      <c r="N10" s="11">
        <v>1</v>
      </c>
      <c r="O10" s="11" t="s">
        <v>74</v>
      </c>
      <c r="P10" s="11">
        <v>1</v>
      </c>
      <c r="Q10" s="11">
        <v>1</v>
      </c>
      <c r="R10" s="11">
        <v>1</v>
      </c>
      <c r="S10" s="11">
        <v>1</v>
      </c>
      <c r="T10" s="24">
        <v>121</v>
      </c>
      <c r="U10" s="11"/>
      <c r="V10" s="11"/>
      <c r="W10" s="12"/>
      <c r="X10" s="2"/>
    </row>
    <row r="11" spans="1:24" ht="30" customHeight="1" x14ac:dyDescent="0.2">
      <c r="A11" s="4">
        <v>7</v>
      </c>
      <c r="B11" s="25" t="s">
        <v>16</v>
      </c>
      <c r="C11" s="11">
        <v>1</v>
      </c>
      <c r="D11" s="11" t="s">
        <v>92</v>
      </c>
      <c r="E11" s="11" t="s">
        <v>91</v>
      </c>
      <c r="F11" s="11">
        <v>1</v>
      </c>
      <c r="G11" s="11">
        <v>1</v>
      </c>
      <c r="H11" s="11">
        <v>1</v>
      </c>
      <c r="I11" s="11">
        <v>1</v>
      </c>
      <c r="J11" s="11">
        <v>1</v>
      </c>
      <c r="K11" s="11">
        <v>1</v>
      </c>
      <c r="L11" s="11">
        <v>1</v>
      </c>
      <c r="M11" s="11">
        <v>1</v>
      </c>
      <c r="N11" s="11">
        <v>1</v>
      </c>
      <c r="O11" s="11" t="s">
        <v>74</v>
      </c>
      <c r="P11" s="11">
        <v>1</v>
      </c>
      <c r="Q11" s="11">
        <v>1</v>
      </c>
      <c r="R11" s="11">
        <v>1</v>
      </c>
      <c r="S11" s="11">
        <v>1</v>
      </c>
      <c r="T11" s="24">
        <v>67</v>
      </c>
      <c r="U11" s="11"/>
      <c r="V11" s="11"/>
      <c r="W11" s="12"/>
      <c r="X11" s="2"/>
    </row>
    <row r="12" spans="1:24" ht="30" customHeight="1" x14ac:dyDescent="0.2">
      <c r="A12" s="38">
        <v>8</v>
      </c>
      <c r="B12" s="10" t="s">
        <v>21</v>
      </c>
      <c r="C12" s="11"/>
      <c r="D12" s="11" t="s">
        <v>123</v>
      </c>
      <c r="E12" s="11" t="s">
        <v>83</v>
      </c>
      <c r="F12" s="11">
        <v>1</v>
      </c>
      <c r="G12" s="11">
        <v>1</v>
      </c>
      <c r="H12" s="43">
        <v>1</v>
      </c>
      <c r="I12" s="11">
        <v>1</v>
      </c>
      <c r="J12" s="11">
        <v>1</v>
      </c>
      <c r="K12" s="11">
        <v>1</v>
      </c>
      <c r="L12" s="11">
        <v>1</v>
      </c>
      <c r="M12" s="11">
        <v>1</v>
      </c>
      <c r="N12" s="11">
        <v>1</v>
      </c>
      <c r="O12" s="11" t="s">
        <v>74</v>
      </c>
      <c r="P12" s="11">
        <v>1</v>
      </c>
      <c r="Q12" s="23"/>
      <c r="R12" s="23"/>
      <c r="S12" s="11">
        <v>1</v>
      </c>
      <c r="T12" s="24">
        <v>33</v>
      </c>
      <c r="U12" s="11"/>
      <c r="V12" s="11"/>
      <c r="W12" s="12"/>
      <c r="X12" s="2"/>
    </row>
    <row r="13" spans="1:24" ht="30" customHeight="1" x14ac:dyDescent="0.2">
      <c r="A13" s="27">
        <v>9</v>
      </c>
      <c r="B13" s="25" t="s">
        <v>17</v>
      </c>
      <c r="C13" s="28">
        <v>1</v>
      </c>
      <c r="D13" s="26" t="s">
        <v>79</v>
      </c>
      <c r="E13" s="28" t="s">
        <v>80</v>
      </c>
      <c r="F13" s="28">
        <v>1</v>
      </c>
      <c r="G13" s="28">
        <v>1</v>
      </c>
      <c r="H13" s="28">
        <v>1</v>
      </c>
      <c r="I13" s="28">
        <v>1</v>
      </c>
      <c r="J13" s="28">
        <v>1</v>
      </c>
      <c r="K13" s="28">
        <v>1</v>
      </c>
      <c r="L13" s="28">
        <v>1</v>
      </c>
      <c r="M13" s="28">
        <v>1</v>
      </c>
      <c r="N13" s="28">
        <v>1</v>
      </c>
      <c r="O13" s="11" t="s">
        <v>74</v>
      </c>
      <c r="P13" s="28">
        <v>1</v>
      </c>
      <c r="Q13" s="28">
        <v>1</v>
      </c>
      <c r="R13" s="28">
        <v>1</v>
      </c>
      <c r="S13" s="28">
        <v>1</v>
      </c>
      <c r="T13" s="24">
        <v>187</v>
      </c>
      <c r="U13" s="11"/>
      <c r="V13" s="11"/>
      <c r="W13" s="12"/>
      <c r="X13" s="2"/>
    </row>
    <row r="14" spans="1:24" ht="30" customHeight="1" x14ac:dyDescent="0.2">
      <c r="A14" s="27">
        <v>10</v>
      </c>
      <c r="B14" s="25" t="s">
        <v>95</v>
      </c>
      <c r="C14" s="27">
        <v>1</v>
      </c>
      <c r="D14" s="26" t="s">
        <v>96</v>
      </c>
      <c r="E14" s="27" t="s">
        <v>97</v>
      </c>
      <c r="F14" s="27">
        <v>1</v>
      </c>
      <c r="G14" s="27">
        <v>1</v>
      </c>
      <c r="H14" s="27">
        <v>1</v>
      </c>
      <c r="I14" s="27">
        <v>1</v>
      </c>
      <c r="J14" s="31">
        <v>1</v>
      </c>
      <c r="K14" s="27">
        <v>1</v>
      </c>
      <c r="L14" s="27">
        <v>1</v>
      </c>
      <c r="M14" s="27">
        <v>1</v>
      </c>
      <c r="N14" s="27">
        <v>1</v>
      </c>
      <c r="O14" s="11"/>
      <c r="P14" s="27">
        <v>1</v>
      </c>
      <c r="Q14" s="27">
        <v>1</v>
      </c>
      <c r="R14" s="27">
        <v>1</v>
      </c>
      <c r="S14" s="31">
        <v>1</v>
      </c>
      <c r="T14" s="24">
        <v>139</v>
      </c>
      <c r="U14" s="11"/>
      <c r="V14" s="11"/>
      <c r="W14" s="12"/>
      <c r="X14" s="2"/>
    </row>
    <row r="15" spans="1:24" x14ac:dyDescent="0.2">
      <c r="A15" s="5"/>
      <c r="B15" s="5" t="s">
        <v>67</v>
      </c>
      <c r="C15" s="15"/>
      <c r="D15" s="7"/>
      <c r="E15" s="7"/>
      <c r="F15" s="7"/>
      <c r="G15" s="7"/>
      <c r="H15" s="7"/>
      <c r="I15" s="7"/>
      <c r="J15" s="7"/>
      <c r="K15" s="7"/>
      <c r="L15" s="7"/>
      <c r="M15" s="7"/>
      <c r="N15" s="7"/>
      <c r="O15" s="7"/>
      <c r="P15" s="7"/>
      <c r="Q15" s="7"/>
      <c r="R15" s="16"/>
      <c r="S15" s="7"/>
      <c r="T15" s="8">
        <f>SUM(T16:T36)</f>
        <v>2376</v>
      </c>
      <c r="U15" s="14"/>
      <c r="V15" s="14"/>
      <c r="W15" s="12"/>
      <c r="X15" s="2"/>
    </row>
    <row r="16" spans="1:24" ht="30" customHeight="1" x14ac:dyDescent="0.2">
      <c r="A16" s="4">
        <v>1</v>
      </c>
      <c r="B16" s="25" t="s">
        <v>24</v>
      </c>
      <c r="C16" s="13">
        <v>1</v>
      </c>
      <c r="D16" s="4" t="s">
        <v>89</v>
      </c>
      <c r="E16" s="4" t="s">
        <v>68</v>
      </c>
      <c r="F16" s="4">
        <v>1</v>
      </c>
      <c r="G16" s="4">
        <v>1</v>
      </c>
      <c r="H16" s="4">
        <v>1</v>
      </c>
      <c r="I16" s="4">
        <v>1</v>
      </c>
      <c r="J16" s="11">
        <v>1</v>
      </c>
      <c r="K16" s="11">
        <v>1</v>
      </c>
      <c r="L16" s="11">
        <v>1</v>
      </c>
      <c r="M16" s="11">
        <v>1</v>
      </c>
      <c r="N16" s="11"/>
      <c r="O16" s="11" t="s">
        <v>74</v>
      </c>
      <c r="P16" s="11">
        <v>1</v>
      </c>
      <c r="Q16" s="4">
        <v>1</v>
      </c>
      <c r="R16" s="4">
        <v>1</v>
      </c>
      <c r="S16" s="4">
        <v>1</v>
      </c>
      <c r="T16" s="24">
        <v>55</v>
      </c>
      <c r="U16" s="11"/>
      <c r="V16" s="4"/>
      <c r="W16" s="12"/>
      <c r="X16" s="17"/>
    </row>
    <row r="17" spans="1:24" ht="30" customHeight="1" x14ac:dyDescent="0.2">
      <c r="A17" s="4">
        <v>2</v>
      </c>
      <c r="B17" s="25" t="s">
        <v>117</v>
      </c>
      <c r="C17" s="11">
        <v>1</v>
      </c>
      <c r="D17" s="22">
        <v>43501</v>
      </c>
      <c r="E17" s="28" t="s">
        <v>68</v>
      </c>
      <c r="F17" s="28">
        <v>1</v>
      </c>
      <c r="G17" s="11">
        <v>1</v>
      </c>
      <c r="H17" s="11">
        <v>1</v>
      </c>
      <c r="I17" s="11">
        <v>1</v>
      </c>
      <c r="J17" s="11">
        <v>1</v>
      </c>
      <c r="K17" s="11" t="s">
        <v>73</v>
      </c>
      <c r="L17" s="11">
        <v>1</v>
      </c>
      <c r="M17" s="11">
        <v>1</v>
      </c>
      <c r="N17" s="11">
        <v>1</v>
      </c>
      <c r="O17" s="11" t="s">
        <v>74</v>
      </c>
      <c r="P17" s="11">
        <v>1</v>
      </c>
      <c r="Q17" s="11">
        <v>1</v>
      </c>
      <c r="R17" s="11">
        <v>1</v>
      </c>
      <c r="S17" s="11">
        <v>1</v>
      </c>
      <c r="T17" s="24">
        <v>56</v>
      </c>
      <c r="U17" s="11"/>
      <c r="V17" s="11">
        <v>1</v>
      </c>
      <c r="W17" s="12"/>
      <c r="X17" s="2"/>
    </row>
    <row r="18" spans="1:24" ht="30" customHeight="1" x14ac:dyDescent="0.2">
      <c r="A18" s="4">
        <v>3</v>
      </c>
      <c r="B18" s="25" t="s">
        <v>28</v>
      </c>
      <c r="C18" s="28">
        <v>1</v>
      </c>
      <c r="D18" s="26">
        <v>42431</v>
      </c>
      <c r="E18" s="28" t="s">
        <v>68</v>
      </c>
      <c r="F18" s="28">
        <v>1</v>
      </c>
      <c r="G18" s="28">
        <v>1</v>
      </c>
      <c r="H18" s="28">
        <v>1</v>
      </c>
      <c r="I18" s="28">
        <v>1</v>
      </c>
      <c r="J18" s="28">
        <v>1</v>
      </c>
      <c r="K18" s="28">
        <v>1</v>
      </c>
      <c r="L18" s="28">
        <v>1</v>
      </c>
      <c r="M18" s="28">
        <v>1</v>
      </c>
      <c r="N18" s="28">
        <v>1</v>
      </c>
      <c r="O18" s="11" t="s">
        <v>74</v>
      </c>
      <c r="P18" s="28">
        <v>1</v>
      </c>
      <c r="Q18" s="28">
        <v>1</v>
      </c>
      <c r="R18" s="28">
        <v>1</v>
      </c>
      <c r="S18" s="28">
        <v>1</v>
      </c>
      <c r="T18" s="24">
        <v>25</v>
      </c>
      <c r="U18" s="11"/>
      <c r="V18" s="11"/>
      <c r="W18" s="2"/>
      <c r="X18" s="2"/>
    </row>
    <row r="19" spans="1:24" ht="30" customHeight="1" x14ac:dyDescent="0.2">
      <c r="A19" s="31">
        <v>4</v>
      </c>
      <c r="B19" s="25" t="s">
        <v>29</v>
      </c>
      <c r="C19" s="10">
        <v>1</v>
      </c>
      <c r="D19" s="11" t="s">
        <v>104</v>
      </c>
      <c r="E19" s="21" t="s">
        <v>68</v>
      </c>
      <c r="F19" s="11">
        <v>1</v>
      </c>
      <c r="G19" s="11">
        <v>1</v>
      </c>
      <c r="H19" s="11">
        <v>1</v>
      </c>
      <c r="I19" s="11">
        <v>1</v>
      </c>
      <c r="J19" s="4">
        <v>1</v>
      </c>
      <c r="K19" s="11" t="s">
        <v>73</v>
      </c>
      <c r="L19" s="11">
        <v>1</v>
      </c>
      <c r="M19" s="11">
        <v>1</v>
      </c>
      <c r="N19" s="11">
        <v>1</v>
      </c>
      <c r="O19" s="11" t="s">
        <v>74</v>
      </c>
      <c r="P19" s="11">
        <v>1</v>
      </c>
      <c r="Q19" s="11">
        <v>1</v>
      </c>
      <c r="R19" s="11">
        <v>1</v>
      </c>
      <c r="S19" s="11">
        <v>1</v>
      </c>
      <c r="T19" s="24">
        <v>234</v>
      </c>
      <c r="U19" s="11"/>
      <c r="V19" s="11">
        <v>1</v>
      </c>
      <c r="W19" s="2"/>
      <c r="X19" s="2"/>
    </row>
    <row r="20" spans="1:24" ht="30" customHeight="1" x14ac:dyDescent="0.2">
      <c r="A20" s="31">
        <v>5</v>
      </c>
      <c r="B20" s="35" t="s">
        <v>27</v>
      </c>
      <c r="C20" s="10">
        <v>1</v>
      </c>
      <c r="D20" s="11" t="s">
        <v>107</v>
      </c>
      <c r="E20" s="21" t="s">
        <v>68</v>
      </c>
      <c r="F20" s="11">
        <v>1</v>
      </c>
      <c r="G20" s="11">
        <v>1</v>
      </c>
      <c r="H20" s="11">
        <v>1</v>
      </c>
      <c r="I20" s="11">
        <v>1</v>
      </c>
      <c r="J20" s="11">
        <v>1</v>
      </c>
      <c r="K20" s="11">
        <v>1</v>
      </c>
      <c r="L20" s="11">
        <v>1</v>
      </c>
      <c r="M20" s="11">
        <v>1</v>
      </c>
      <c r="N20" s="11">
        <v>1</v>
      </c>
      <c r="O20" s="11" t="s">
        <v>74</v>
      </c>
      <c r="P20" s="11">
        <v>1</v>
      </c>
      <c r="Q20" s="11">
        <v>1</v>
      </c>
      <c r="R20" s="4">
        <v>1</v>
      </c>
      <c r="S20" s="29">
        <v>1</v>
      </c>
      <c r="T20" s="24">
        <v>130</v>
      </c>
      <c r="U20" s="11"/>
      <c r="V20" s="11"/>
      <c r="W20" s="2"/>
      <c r="X20" s="2"/>
    </row>
    <row r="21" spans="1:24" ht="30" customHeight="1" x14ac:dyDescent="0.2">
      <c r="A21" s="31">
        <v>6</v>
      </c>
      <c r="B21" s="25" t="s">
        <v>30</v>
      </c>
      <c r="C21" s="10">
        <v>1</v>
      </c>
      <c r="D21" s="11" t="s">
        <v>105</v>
      </c>
      <c r="E21" s="21" t="s">
        <v>68</v>
      </c>
      <c r="F21" s="11">
        <v>1</v>
      </c>
      <c r="G21" s="11">
        <v>1</v>
      </c>
      <c r="H21" s="11">
        <v>1</v>
      </c>
      <c r="I21" s="11">
        <v>1</v>
      </c>
      <c r="J21" s="4">
        <v>1</v>
      </c>
      <c r="K21" s="11">
        <v>1</v>
      </c>
      <c r="L21" s="11">
        <v>1</v>
      </c>
      <c r="M21" s="11">
        <v>1</v>
      </c>
      <c r="N21" s="11">
        <v>1</v>
      </c>
      <c r="O21" s="11" t="s">
        <v>74</v>
      </c>
      <c r="P21" s="11">
        <v>1</v>
      </c>
      <c r="Q21" s="11">
        <v>1</v>
      </c>
      <c r="R21" s="11">
        <v>1</v>
      </c>
      <c r="S21" s="11">
        <v>1</v>
      </c>
      <c r="T21" s="24">
        <v>404</v>
      </c>
      <c r="U21" s="11"/>
      <c r="V21" s="11"/>
      <c r="W21" s="2"/>
      <c r="X21" s="2"/>
    </row>
    <row r="22" spans="1:24" ht="30" customHeight="1" x14ac:dyDescent="0.2">
      <c r="A22" s="31">
        <v>7</v>
      </c>
      <c r="B22" s="35" t="s">
        <v>38</v>
      </c>
      <c r="C22" s="10">
        <v>1</v>
      </c>
      <c r="D22" s="11" t="s">
        <v>106</v>
      </c>
      <c r="E22" s="33" t="s">
        <v>68</v>
      </c>
      <c r="F22" s="11">
        <v>1</v>
      </c>
      <c r="G22" s="11">
        <v>1</v>
      </c>
      <c r="H22" s="29">
        <v>1</v>
      </c>
      <c r="I22" s="29">
        <v>1</v>
      </c>
      <c r="J22" s="29">
        <v>1</v>
      </c>
      <c r="K22" s="11" t="s">
        <v>73</v>
      </c>
      <c r="L22" s="11">
        <v>1</v>
      </c>
      <c r="M22" s="11">
        <v>1</v>
      </c>
      <c r="N22" s="11">
        <v>1</v>
      </c>
      <c r="O22" s="11" t="s">
        <v>74</v>
      </c>
      <c r="P22" s="11">
        <v>1</v>
      </c>
      <c r="Q22" s="29">
        <v>1</v>
      </c>
      <c r="R22" s="11">
        <v>1</v>
      </c>
      <c r="S22" s="11">
        <v>1</v>
      </c>
      <c r="T22" s="24">
        <v>285</v>
      </c>
      <c r="U22" s="11"/>
      <c r="V22" s="11"/>
      <c r="W22" s="2"/>
      <c r="X22" s="2"/>
    </row>
    <row r="23" spans="1:24" ht="30" customHeight="1" x14ac:dyDescent="0.2">
      <c r="A23" s="33">
        <v>8</v>
      </c>
      <c r="B23" s="35" t="s">
        <v>32</v>
      </c>
      <c r="C23" s="10">
        <v>1</v>
      </c>
      <c r="D23" s="11" t="s">
        <v>113</v>
      </c>
      <c r="E23" s="21" t="s">
        <v>68</v>
      </c>
      <c r="F23" s="11">
        <v>1</v>
      </c>
      <c r="G23" s="29">
        <v>1</v>
      </c>
      <c r="H23" s="11">
        <v>1</v>
      </c>
      <c r="I23" s="11">
        <v>1</v>
      </c>
      <c r="J23" s="11">
        <v>1</v>
      </c>
      <c r="K23" s="29">
        <v>1</v>
      </c>
      <c r="L23" s="11">
        <v>1</v>
      </c>
      <c r="M23" s="11">
        <v>1</v>
      </c>
      <c r="N23" s="11">
        <v>1</v>
      </c>
      <c r="O23" s="11" t="s">
        <v>74</v>
      </c>
      <c r="P23" s="11">
        <v>1</v>
      </c>
      <c r="Q23" s="11">
        <v>1</v>
      </c>
      <c r="R23" s="11">
        <v>1</v>
      </c>
      <c r="S23" s="29">
        <v>1</v>
      </c>
      <c r="T23" s="24">
        <v>136</v>
      </c>
      <c r="U23" s="11"/>
      <c r="V23" s="11">
        <v>1</v>
      </c>
      <c r="W23" s="2"/>
      <c r="X23" s="2"/>
    </row>
    <row r="24" spans="1:24" ht="30" customHeight="1" x14ac:dyDescent="0.2">
      <c r="A24" s="33">
        <v>9</v>
      </c>
      <c r="B24" s="25" t="s">
        <v>31</v>
      </c>
      <c r="C24" s="10">
        <v>1</v>
      </c>
      <c r="D24" s="10" t="s">
        <v>99</v>
      </c>
      <c r="E24" s="21" t="s">
        <v>68</v>
      </c>
      <c r="F24" s="10">
        <v>1</v>
      </c>
      <c r="G24" s="10">
        <v>1</v>
      </c>
      <c r="H24" s="10">
        <v>1</v>
      </c>
      <c r="I24" s="11">
        <v>1</v>
      </c>
      <c r="J24" s="11">
        <v>1</v>
      </c>
      <c r="K24" s="11">
        <v>1</v>
      </c>
      <c r="L24" s="11">
        <v>1</v>
      </c>
      <c r="M24" s="10">
        <v>1</v>
      </c>
      <c r="N24" s="10">
        <v>1</v>
      </c>
      <c r="O24" s="11" t="s">
        <v>74</v>
      </c>
      <c r="P24" s="10">
        <v>1</v>
      </c>
      <c r="Q24" s="10">
        <v>1</v>
      </c>
      <c r="R24" s="10">
        <v>1</v>
      </c>
      <c r="S24" s="11">
        <v>1</v>
      </c>
      <c r="T24" s="24">
        <v>72</v>
      </c>
      <c r="U24" s="11"/>
      <c r="V24" s="11"/>
      <c r="W24" s="2"/>
      <c r="X24" s="2"/>
    </row>
    <row r="25" spans="1:24" ht="30" customHeight="1" x14ac:dyDescent="0.2">
      <c r="A25" s="33">
        <v>10</v>
      </c>
      <c r="B25" s="25" t="s">
        <v>33</v>
      </c>
      <c r="C25" s="10">
        <v>1</v>
      </c>
      <c r="D25" s="10" t="s">
        <v>94</v>
      </c>
      <c r="E25" s="21" t="s">
        <v>68</v>
      </c>
      <c r="F25" s="11">
        <v>1</v>
      </c>
      <c r="G25" s="11">
        <v>1</v>
      </c>
      <c r="H25" s="11">
        <v>1</v>
      </c>
      <c r="I25" s="11">
        <v>1</v>
      </c>
      <c r="J25" s="11">
        <v>1</v>
      </c>
      <c r="K25" s="11">
        <v>1</v>
      </c>
      <c r="L25" s="11">
        <v>1</v>
      </c>
      <c r="M25" s="11">
        <v>1</v>
      </c>
      <c r="N25" s="11">
        <v>1</v>
      </c>
      <c r="O25" s="11" t="s">
        <v>74</v>
      </c>
      <c r="P25" s="11">
        <v>1</v>
      </c>
      <c r="Q25" s="11">
        <v>1</v>
      </c>
      <c r="R25" s="21">
        <v>1</v>
      </c>
      <c r="S25" s="11"/>
      <c r="T25" s="24">
        <v>76</v>
      </c>
      <c r="U25" s="11"/>
      <c r="V25" s="11"/>
      <c r="W25" s="2"/>
      <c r="X25" s="2"/>
    </row>
    <row r="26" spans="1:24" ht="30" customHeight="1" x14ac:dyDescent="0.2">
      <c r="A26" s="33">
        <v>11</v>
      </c>
      <c r="B26" s="10" t="s">
        <v>121</v>
      </c>
      <c r="C26" s="10">
        <v>1</v>
      </c>
      <c r="D26" s="10" t="s">
        <v>115</v>
      </c>
      <c r="E26" s="21" t="s">
        <v>68</v>
      </c>
      <c r="F26" s="11">
        <v>1</v>
      </c>
      <c r="G26" s="11">
        <v>1</v>
      </c>
      <c r="H26" s="11">
        <v>1</v>
      </c>
      <c r="I26" s="11">
        <v>1</v>
      </c>
      <c r="J26" s="23">
        <v>1</v>
      </c>
      <c r="K26" s="11">
        <v>1</v>
      </c>
      <c r="L26" s="23"/>
      <c r="M26" s="11">
        <v>1</v>
      </c>
      <c r="N26" s="11">
        <v>1</v>
      </c>
      <c r="O26" s="11" t="s">
        <v>74</v>
      </c>
      <c r="P26" s="11">
        <v>1</v>
      </c>
      <c r="Q26" s="11">
        <v>1</v>
      </c>
      <c r="R26" s="23"/>
      <c r="S26" s="11">
        <v>1</v>
      </c>
      <c r="T26" s="24">
        <v>490</v>
      </c>
      <c r="U26" s="11"/>
      <c r="V26" s="11"/>
      <c r="W26" s="2"/>
      <c r="X26" s="2"/>
    </row>
    <row r="27" spans="1:24" ht="30" customHeight="1" x14ac:dyDescent="0.2">
      <c r="A27" s="33">
        <v>12</v>
      </c>
      <c r="B27" s="25" t="s">
        <v>98</v>
      </c>
      <c r="C27" s="10">
        <v>1</v>
      </c>
      <c r="D27" s="11" t="s">
        <v>77</v>
      </c>
      <c r="E27" s="21" t="s">
        <v>68</v>
      </c>
      <c r="F27" s="11">
        <v>1</v>
      </c>
      <c r="G27" s="11">
        <v>1</v>
      </c>
      <c r="H27" s="11">
        <v>1</v>
      </c>
      <c r="I27" s="11">
        <v>1</v>
      </c>
      <c r="J27" s="11">
        <v>1</v>
      </c>
      <c r="K27" s="11">
        <v>1</v>
      </c>
      <c r="L27" s="11">
        <v>1</v>
      </c>
      <c r="M27" s="11">
        <v>1</v>
      </c>
      <c r="N27" s="11">
        <v>1</v>
      </c>
      <c r="O27" s="11" t="s">
        <v>74</v>
      </c>
      <c r="P27" s="11">
        <v>1</v>
      </c>
      <c r="Q27" s="11">
        <v>1</v>
      </c>
      <c r="R27" s="11">
        <v>1</v>
      </c>
      <c r="S27" s="11">
        <v>1</v>
      </c>
      <c r="T27" s="24">
        <v>20</v>
      </c>
      <c r="U27" s="11"/>
      <c r="V27" s="11"/>
      <c r="W27" s="2"/>
      <c r="X27" s="2"/>
    </row>
    <row r="28" spans="1:24" ht="30" customHeight="1" x14ac:dyDescent="0.2">
      <c r="A28" s="33">
        <v>13</v>
      </c>
      <c r="B28" s="25" t="s">
        <v>39</v>
      </c>
      <c r="C28" s="10">
        <v>1</v>
      </c>
      <c r="D28" s="11" t="s">
        <v>86</v>
      </c>
      <c r="E28" s="27" t="s">
        <v>68</v>
      </c>
      <c r="F28" s="11">
        <v>1</v>
      </c>
      <c r="G28" s="11">
        <v>1</v>
      </c>
      <c r="H28" s="11">
        <v>1</v>
      </c>
      <c r="I28" s="11">
        <v>1</v>
      </c>
      <c r="J28" s="11"/>
      <c r="K28" s="11">
        <v>1</v>
      </c>
      <c r="L28" s="11">
        <v>1</v>
      </c>
      <c r="M28" s="11">
        <v>1</v>
      </c>
      <c r="N28" s="11">
        <v>1</v>
      </c>
      <c r="O28" s="11" t="s">
        <v>74</v>
      </c>
      <c r="P28" s="11">
        <v>1</v>
      </c>
      <c r="Q28" s="11">
        <v>1</v>
      </c>
      <c r="R28" s="11">
        <v>1</v>
      </c>
      <c r="S28" s="11">
        <v>1</v>
      </c>
      <c r="T28" s="24">
        <v>20</v>
      </c>
      <c r="U28" s="11"/>
      <c r="V28" s="11"/>
      <c r="W28" s="2"/>
      <c r="X28" s="2"/>
    </row>
    <row r="29" spans="1:24" ht="30" customHeight="1" x14ac:dyDescent="0.2">
      <c r="A29" s="33">
        <v>14</v>
      </c>
      <c r="B29" s="25" t="s">
        <v>119</v>
      </c>
      <c r="C29" s="10">
        <v>1</v>
      </c>
      <c r="D29" s="11" t="s">
        <v>114</v>
      </c>
      <c r="E29" s="36" t="s">
        <v>68</v>
      </c>
      <c r="F29" s="11">
        <v>1</v>
      </c>
      <c r="G29" s="11">
        <v>1</v>
      </c>
      <c r="H29" s="11">
        <v>1</v>
      </c>
      <c r="I29" s="11">
        <v>1</v>
      </c>
      <c r="J29" s="11">
        <v>1</v>
      </c>
      <c r="K29" s="11">
        <v>1</v>
      </c>
      <c r="L29" s="11">
        <v>1</v>
      </c>
      <c r="M29" s="11">
        <v>1</v>
      </c>
      <c r="N29" s="11">
        <v>1</v>
      </c>
      <c r="O29" s="11" t="s">
        <v>74</v>
      </c>
      <c r="P29" s="11">
        <v>1</v>
      </c>
      <c r="Q29" s="11">
        <v>1</v>
      </c>
      <c r="R29" s="11">
        <v>1</v>
      </c>
      <c r="S29" s="11">
        <v>1</v>
      </c>
      <c r="T29" s="24">
        <v>150</v>
      </c>
      <c r="U29" s="11"/>
      <c r="V29" s="11"/>
      <c r="W29" s="2"/>
      <c r="X29" s="2"/>
    </row>
    <row r="30" spans="1:24" ht="30" customHeight="1" x14ac:dyDescent="0.2">
      <c r="A30" s="39">
        <v>15</v>
      </c>
      <c r="B30" s="40" t="s">
        <v>40</v>
      </c>
      <c r="C30" s="40"/>
      <c r="D30" s="41"/>
      <c r="E30" s="39" t="s">
        <v>68</v>
      </c>
      <c r="F30" s="41"/>
      <c r="G30" s="41"/>
      <c r="H30" s="41"/>
      <c r="I30" s="41"/>
      <c r="J30" s="41"/>
      <c r="K30" s="41"/>
      <c r="L30" s="41"/>
      <c r="M30" s="41"/>
      <c r="N30" s="41"/>
      <c r="O30" s="41" t="s">
        <v>74</v>
      </c>
      <c r="P30" s="41"/>
      <c r="Q30" s="41"/>
      <c r="R30" s="41"/>
      <c r="S30" s="41"/>
      <c r="T30" s="41"/>
      <c r="U30" s="11"/>
      <c r="V30" s="11"/>
      <c r="W30" s="2"/>
      <c r="X30" s="2"/>
    </row>
    <row r="31" spans="1:24" ht="30" customHeight="1" x14ac:dyDescent="0.2">
      <c r="A31" s="33">
        <v>16</v>
      </c>
      <c r="B31" s="25" t="s">
        <v>75</v>
      </c>
      <c r="C31" s="10">
        <v>1</v>
      </c>
      <c r="D31" s="22">
        <v>44074</v>
      </c>
      <c r="E31" s="28" t="s">
        <v>68</v>
      </c>
      <c r="F31" s="11">
        <v>1</v>
      </c>
      <c r="G31" s="11">
        <v>1</v>
      </c>
      <c r="H31" s="11">
        <v>1</v>
      </c>
      <c r="I31" s="11">
        <v>1</v>
      </c>
      <c r="J31" s="11">
        <v>1</v>
      </c>
      <c r="K31" s="11">
        <v>1</v>
      </c>
      <c r="L31" s="11">
        <v>1</v>
      </c>
      <c r="M31" s="11">
        <v>1</v>
      </c>
      <c r="N31" s="11">
        <v>1</v>
      </c>
      <c r="O31" s="11" t="s">
        <v>74</v>
      </c>
      <c r="P31" s="11">
        <v>1</v>
      </c>
      <c r="Q31" s="11">
        <v>1</v>
      </c>
      <c r="R31" s="11">
        <v>1</v>
      </c>
      <c r="S31" s="11">
        <v>1</v>
      </c>
      <c r="T31" s="24">
        <v>25</v>
      </c>
      <c r="U31" s="11"/>
      <c r="V31" s="11"/>
      <c r="W31" s="2"/>
      <c r="X31" s="2"/>
    </row>
    <row r="32" spans="1:24" ht="30" customHeight="1" x14ac:dyDescent="0.2">
      <c r="A32" s="33">
        <v>17</v>
      </c>
      <c r="B32" s="35" t="s">
        <v>103</v>
      </c>
      <c r="C32" s="10">
        <v>1</v>
      </c>
      <c r="D32" s="42">
        <v>44074</v>
      </c>
      <c r="E32" s="33" t="s">
        <v>68</v>
      </c>
      <c r="F32" s="11">
        <v>1</v>
      </c>
      <c r="G32" s="11">
        <v>1</v>
      </c>
      <c r="H32" s="11">
        <v>1</v>
      </c>
      <c r="I32" s="11">
        <v>1</v>
      </c>
      <c r="J32" s="11">
        <v>1</v>
      </c>
      <c r="K32" s="11">
        <v>1</v>
      </c>
      <c r="L32" s="11">
        <v>1</v>
      </c>
      <c r="M32" s="11">
        <v>1</v>
      </c>
      <c r="N32" s="11">
        <v>1</v>
      </c>
      <c r="O32" s="11" t="s">
        <v>74</v>
      </c>
      <c r="P32" s="11">
        <v>1</v>
      </c>
      <c r="Q32" s="11">
        <v>1</v>
      </c>
      <c r="R32" s="11">
        <v>1</v>
      </c>
      <c r="S32" s="11">
        <v>1</v>
      </c>
      <c r="T32" s="24">
        <v>40</v>
      </c>
      <c r="U32" s="11"/>
      <c r="V32" s="11"/>
      <c r="W32" s="2"/>
      <c r="X32" s="2"/>
    </row>
    <row r="33" spans="1:24" ht="30" customHeight="1" x14ac:dyDescent="0.2">
      <c r="A33" s="33">
        <v>18</v>
      </c>
      <c r="B33" s="35" t="s">
        <v>120</v>
      </c>
      <c r="C33" s="10">
        <v>1</v>
      </c>
      <c r="D33" s="10" t="s">
        <v>93</v>
      </c>
      <c r="E33" s="30" t="s">
        <v>68</v>
      </c>
      <c r="F33" s="11">
        <v>1</v>
      </c>
      <c r="G33" s="11">
        <v>1</v>
      </c>
      <c r="H33" s="11">
        <v>1</v>
      </c>
      <c r="I33" s="29">
        <v>1</v>
      </c>
      <c r="J33" s="29">
        <v>1</v>
      </c>
      <c r="K33" s="11">
        <v>1</v>
      </c>
      <c r="L33" s="11">
        <v>1</v>
      </c>
      <c r="M33" s="11">
        <v>1</v>
      </c>
      <c r="N33" s="11">
        <v>1</v>
      </c>
      <c r="O33" s="11" t="s">
        <v>74</v>
      </c>
      <c r="P33" s="11">
        <v>1</v>
      </c>
      <c r="Q33" s="11">
        <v>1</v>
      </c>
      <c r="R33" s="11">
        <v>1</v>
      </c>
      <c r="S33" s="11">
        <v>1</v>
      </c>
      <c r="T33" s="24">
        <v>72</v>
      </c>
      <c r="U33" s="11"/>
      <c r="V33" s="11"/>
      <c r="W33" s="2"/>
      <c r="X33" s="2"/>
    </row>
    <row r="34" spans="1:24" ht="30" customHeight="1" x14ac:dyDescent="0.2">
      <c r="A34" s="34">
        <v>19</v>
      </c>
      <c r="B34" s="25" t="s">
        <v>108</v>
      </c>
      <c r="C34" s="11">
        <v>1</v>
      </c>
      <c r="D34" s="10" t="s">
        <v>109</v>
      </c>
      <c r="E34" s="34" t="s">
        <v>68</v>
      </c>
      <c r="F34" s="11">
        <v>1</v>
      </c>
      <c r="G34" s="11">
        <v>1</v>
      </c>
      <c r="H34" s="11">
        <v>1</v>
      </c>
      <c r="I34" s="11">
        <v>1</v>
      </c>
      <c r="J34" s="11">
        <v>1</v>
      </c>
      <c r="K34" s="11" t="s">
        <v>73</v>
      </c>
      <c r="L34" s="11">
        <v>1</v>
      </c>
      <c r="M34" s="11">
        <v>1</v>
      </c>
      <c r="N34" s="11">
        <v>1</v>
      </c>
      <c r="O34" s="11" t="s">
        <v>74</v>
      </c>
      <c r="P34" s="11">
        <v>1</v>
      </c>
      <c r="Q34" s="11">
        <v>1</v>
      </c>
      <c r="R34" s="11">
        <v>1</v>
      </c>
      <c r="S34" s="11">
        <v>1</v>
      </c>
      <c r="T34" s="24">
        <v>86</v>
      </c>
      <c r="U34" s="11"/>
      <c r="V34" s="11"/>
      <c r="W34" s="2"/>
      <c r="X34" s="2"/>
    </row>
    <row r="35" spans="1:24" ht="30" customHeight="1" x14ac:dyDescent="0.2">
      <c r="A35" s="39">
        <v>20</v>
      </c>
      <c r="B35" s="40" t="s">
        <v>72</v>
      </c>
      <c r="C35" s="40"/>
      <c r="D35" s="41"/>
      <c r="E35" s="39" t="s">
        <v>68</v>
      </c>
      <c r="F35" s="41"/>
      <c r="G35" s="41"/>
      <c r="H35" s="41"/>
      <c r="I35" s="41"/>
      <c r="J35" s="41"/>
      <c r="K35" s="41"/>
      <c r="L35" s="41"/>
      <c r="M35" s="41"/>
      <c r="N35" s="41"/>
      <c r="O35" s="41" t="s">
        <v>74</v>
      </c>
      <c r="P35" s="41"/>
      <c r="Q35" s="41"/>
      <c r="R35" s="41"/>
      <c r="S35" s="41"/>
      <c r="T35" s="41"/>
      <c r="U35" s="11"/>
      <c r="V35" s="11"/>
      <c r="W35" s="2"/>
      <c r="X35" s="2"/>
    </row>
    <row r="36" spans="1:24" ht="30" customHeight="1" x14ac:dyDescent="0.2">
      <c r="A36" s="27"/>
      <c r="B36" s="10"/>
      <c r="C36" s="10"/>
      <c r="D36" s="11"/>
      <c r="E36" s="21" t="s">
        <v>68</v>
      </c>
      <c r="F36" s="11"/>
      <c r="G36" s="11"/>
      <c r="H36" s="11"/>
      <c r="I36" s="11"/>
      <c r="J36" s="11"/>
      <c r="K36" s="11"/>
      <c r="L36" s="11"/>
      <c r="M36" s="11"/>
      <c r="N36" s="11"/>
      <c r="O36" s="11" t="s">
        <v>74</v>
      </c>
      <c r="P36" s="11"/>
      <c r="Q36" s="11"/>
      <c r="R36" s="11"/>
      <c r="S36" s="11"/>
      <c r="T36" s="11"/>
      <c r="U36" s="11"/>
      <c r="V36" s="11"/>
      <c r="W36" s="2"/>
      <c r="X36" s="2"/>
    </row>
    <row r="37" spans="1:24" x14ac:dyDescent="0.2">
      <c r="A37" s="5"/>
      <c r="B37" s="5" t="s">
        <v>70</v>
      </c>
      <c r="C37" s="15"/>
      <c r="D37" s="7"/>
      <c r="E37" s="7"/>
      <c r="F37" s="7"/>
      <c r="G37" s="7"/>
      <c r="H37" s="7"/>
      <c r="I37" s="7"/>
      <c r="J37" s="7"/>
      <c r="K37" s="7"/>
      <c r="L37" s="7"/>
      <c r="M37" s="7"/>
      <c r="N37" s="7"/>
      <c r="O37" s="7"/>
      <c r="P37" s="7"/>
      <c r="Q37" s="7"/>
      <c r="R37" s="16"/>
      <c r="S37" s="7"/>
      <c r="T37" s="8">
        <f>SUM(T38:T43)</f>
        <v>272</v>
      </c>
      <c r="U37" s="14"/>
      <c r="V37" s="14"/>
      <c r="W37" s="12"/>
      <c r="X37" s="2"/>
    </row>
    <row r="38" spans="1:24" s="20" customFormat="1" ht="30" customHeight="1" x14ac:dyDescent="0.2">
      <c r="A38" s="4">
        <v>1</v>
      </c>
      <c r="B38" s="35" t="s">
        <v>122</v>
      </c>
      <c r="C38" s="10">
        <v>1</v>
      </c>
      <c r="D38" s="4" t="s">
        <v>87</v>
      </c>
      <c r="E38" s="11" t="s">
        <v>68</v>
      </c>
      <c r="F38" s="4">
        <v>1</v>
      </c>
      <c r="G38" s="4">
        <v>1</v>
      </c>
      <c r="H38" s="11">
        <v>1</v>
      </c>
      <c r="I38" s="29">
        <v>1</v>
      </c>
      <c r="J38" s="29">
        <v>1</v>
      </c>
      <c r="K38" s="4">
        <v>1</v>
      </c>
      <c r="L38" s="4">
        <v>1</v>
      </c>
      <c r="M38" s="29">
        <v>1</v>
      </c>
      <c r="N38" s="11" t="s">
        <v>74</v>
      </c>
      <c r="O38" s="4"/>
      <c r="P38" s="29">
        <v>1</v>
      </c>
      <c r="Q38" s="4">
        <v>1</v>
      </c>
      <c r="R38" s="4">
        <v>1</v>
      </c>
      <c r="S38" s="4">
        <v>1</v>
      </c>
      <c r="T38" s="32">
        <v>26</v>
      </c>
      <c r="U38" s="4"/>
      <c r="V38" s="4"/>
      <c r="W38" s="18"/>
      <c r="X38" s="19"/>
    </row>
    <row r="39" spans="1:24" ht="30" customHeight="1" x14ac:dyDescent="0.2">
      <c r="A39" s="4">
        <v>2</v>
      </c>
      <c r="B39" s="25" t="s">
        <v>20</v>
      </c>
      <c r="C39" s="10">
        <v>1</v>
      </c>
      <c r="D39" s="10" t="s">
        <v>88</v>
      </c>
      <c r="E39" s="11" t="s">
        <v>68</v>
      </c>
      <c r="F39" s="11">
        <v>1</v>
      </c>
      <c r="G39" s="11">
        <v>1</v>
      </c>
      <c r="H39" s="11">
        <v>1</v>
      </c>
      <c r="I39" s="11">
        <v>1</v>
      </c>
      <c r="J39" s="11">
        <v>1</v>
      </c>
      <c r="K39" s="11">
        <v>1</v>
      </c>
      <c r="L39" s="11">
        <v>1</v>
      </c>
      <c r="M39" s="11">
        <v>1</v>
      </c>
      <c r="N39" s="11" t="s">
        <v>74</v>
      </c>
      <c r="O39" s="11"/>
      <c r="P39" s="11">
        <v>1</v>
      </c>
      <c r="Q39" s="4">
        <v>1</v>
      </c>
      <c r="R39" s="4">
        <v>1</v>
      </c>
      <c r="S39" s="11">
        <v>1</v>
      </c>
      <c r="T39" s="24">
        <v>80</v>
      </c>
      <c r="U39" s="11"/>
      <c r="V39" s="11"/>
      <c r="W39" s="12"/>
      <c r="X39" s="2"/>
    </row>
    <row r="40" spans="1:24" ht="30" customHeight="1" x14ac:dyDescent="0.2">
      <c r="A40" s="4">
        <v>3</v>
      </c>
      <c r="B40" s="25" t="s">
        <v>23</v>
      </c>
      <c r="C40" s="13">
        <v>1</v>
      </c>
      <c r="D40" s="11" t="s">
        <v>90</v>
      </c>
      <c r="E40" s="11" t="s">
        <v>68</v>
      </c>
      <c r="F40" s="11">
        <v>1</v>
      </c>
      <c r="G40" s="11">
        <v>1</v>
      </c>
      <c r="H40" s="11">
        <v>1</v>
      </c>
      <c r="I40" s="11">
        <v>1</v>
      </c>
      <c r="J40" s="11">
        <v>1</v>
      </c>
      <c r="K40" s="11">
        <v>1</v>
      </c>
      <c r="L40" s="11">
        <v>1</v>
      </c>
      <c r="M40" s="11">
        <v>1</v>
      </c>
      <c r="N40" s="11" t="s">
        <v>74</v>
      </c>
      <c r="O40" s="11"/>
      <c r="P40" s="11">
        <v>1</v>
      </c>
      <c r="Q40" s="11">
        <v>1</v>
      </c>
      <c r="R40" s="11">
        <v>1</v>
      </c>
      <c r="S40" s="11">
        <v>1</v>
      </c>
      <c r="T40" s="24">
        <v>30</v>
      </c>
      <c r="U40" s="11"/>
      <c r="V40" s="11">
        <v>1</v>
      </c>
      <c r="W40" s="12"/>
      <c r="X40" s="2"/>
    </row>
    <row r="41" spans="1:24" ht="30" customHeight="1" x14ac:dyDescent="0.2">
      <c r="A41" s="4">
        <v>4</v>
      </c>
      <c r="B41" s="35" t="s">
        <v>35</v>
      </c>
      <c r="C41" s="13">
        <v>1</v>
      </c>
      <c r="D41" s="11" t="s">
        <v>112</v>
      </c>
      <c r="E41" s="11" t="s">
        <v>68</v>
      </c>
      <c r="F41" s="11">
        <v>1</v>
      </c>
      <c r="G41" s="11">
        <v>1</v>
      </c>
      <c r="H41" s="11">
        <v>1</v>
      </c>
      <c r="I41" s="11">
        <v>1</v>
      </c>
      <c r="J41" s="13">
        <v>1</v>
      </c>
      <c r="K41" s="11">
        <v>1</v>
      </c>
      <c r="L41" s="11">
        <v>1</v>
      </c>
      <c r="M41" s="11">
        <v>1</v>
      </c>
      <c r="N41" s="11" t="s">
        <v>74</v>
      </c>
      <c r="O41" s="11"/>
      <c r="P41" s="11">
        <v>1</v>
      </c>
      <c r="Q41" s="11">
        <v>1</v>
      </c>
      <c r="R41" s="11">
        <v>1</v>
      </c>
      <c r="S41" s="29">
        <v>1</v>
      </c>
      <c r="T41" s="24">
        <v>64</v>
      </c>
      <c r="U41" s="11"/>
      <c r="V41" s="11"/>
      <c r="W41" s="12"/>
      <c r="X41" s="2"/>
    </row>
    <row r="42" spans="1:24" ht="30" customHeight="1" x14ac:dyDescent="0.2">
      <c r="A42" s="36">
        <v>5</v>
      </c>
      <c r="B42" s="35" t="s">
        <v>34</v>
      </c>
      <c r="C42" s="11">
        <v>1</v>
      </c>
      <c r="D42" s="11" t="s">
        <v>111</v>
      </c>
      <c r="E42" s="11" t="s">
        <v>68</v>
      </c>
      <c r="F42" s="11">
        <v>1</v>
      </c>
      <c r="G42" s="11">
        <v>1</v>
      </c>
      <c r="H42" s="11">
        <v>1</v>
      </c>
      <c r="I42" s="11">
        <v>1</v>
      </c>
      <c r="J42" s="11">
        <v>1</v>
      </c>
      <c r="K42" s="11" t="s">
        <v>69</v>
      </c>
      <c r="L42" s="11">
        <v>1</v>
      </c>
      <c r="M42" s="29">
        <v>1</v>
      </c>
      <c r="N42" s="11" t="s">
        <v>74</v>
      </c>
      <c r="O42" s="11"/>
      <c r="P42" s="11">
        <v>1</v>
      </c>
      <c r="Q42" s="11">
        <v>1</v>
      </c>
      <c r="R42" s="11">
        <v>1</v>
      </c>
      <c r="S42" s="11">
        <v>1</v>
      </c>
      <c r="T42" s="24">
        <v>40</v>
      </c>
      <c r="U42" s="11"/>
      <c r="V42" s="11">
        <v>1</v>
      </c>
      <c r="W42" s="12"/>
      <c r="X42" s="2"/>
    </row>
    <row r="43" spans="1:24" ht="30" customHeight="1" x14ac:dyDescent="0.2">
      <c r="A43" s="36">
        <v>6</v>
      </c>
      <c r="B43" s="35" t="s">
        <v>36</v>
      </c>
      <c r="C43" s="11">
        <v>1</v>
      </c>
      <c r="D43" s="11" t="s">
        <v>110</v>
      </c>
      <c r="E43" s="11" t="s">
        <v>68</v>
      </c>
      <c r="F43" s="11">
        <v>1</v>
      </c>
      <c r="G43" s="11">
        <v>1</v>
      </c>
      <c r="H43" s="11">
        <v>1</v>
      </c>
      <c r="I43" s="11">
        <v>1</v>
      </c>
      <c r="J43" s="29">
        <v>1</v>
      </c>
      <c r="K43" s="11" t="s">
        <v>69</v>
      </c>
      <c r="L43" s="11">
        <v>1</v>
      </c>
      <c r="M43" s="29">
        <v>1</v>
      </c>
      <c r="N43" s="11" t="s">
        <v>74</v>
      </c>
      <c r="O43" s="11"/>
      <c r="P43" s="11">
        <v>1</v>
      </c>
      <c r="Q43" s="11">
        <v>1</v>
      </c>
      <c r="R43" s="11">
        <v>1</v>
      </c>
      <c r="S43" s="11">
        <v>1</v>
      </c>
      <c r="T43" s="24">
        <v>32</v>
      </c>
      <c r="U43" s="11"/>
      <c r="V43" s="11">
        <v>1</v>
      </c>
      <c r="W43" s="12"/>
      <c r="X43" s="2"/>
    </row>
    <row r="44" spans="1:24" x14ac:dyDescent="0.2">
      <c r="S44" s="3" t="s">
        <v>71</v>
      </c>
      <c r="T44" s="3">
        <f>T37+T15+T4</f>
        <v>3836</v>
      </c>
      <c r="W44" s="2"/>
      <c r="X44" s="2"/>
    </row>
  </sheetData>
  <mergeCells count="22">
    <mergeCell ref="S2:S3"/>
    <mergeCell ref="T2:T3"/>
    <mergeCell ref="U2:U3"/>
    <mergeCell ref="V2:V3"/>
    <mergeCell ref="L2:L3"/>
    <mergeCell ref="N2:N3"/>
    <mergeCell ref="O2:O3"/>
    <mergeCell ref="P2:P3"/>
    <mergeCell ref="Q2:Q3"/>
    <mergeCell ref="R2:R3"/>
    <mergeCell ref="M2:M3"/>
    <mergeCell ref="A2:A3"/>
    <mergeCell ref="B2:B3"/>
    <mergeCell ref="C2:C3"/>
    <mergeCell ref="D2:D3"/>
    <mergeCell ref="E2:E3"/>
    <mergeCell ref="K2:K3"/>
    <mergeCell ref="F2:F3"/>
    <mergeCell ref="G2:G3"/>
    <mergeCell ref="H2:H3"/>
    <mergeCell ref="I2:I3"/>
    <mergeCell ref="J2:J3"/>
  </mergeCells>
  <pageMargins left="0.7" right="0.7" top="0.75" bottom="0.75" header="0.3" footer="0.3"/>
  <pageSetup paperSize="9" scale="38" fitToWidth="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G71"/>
  <sheetViews>
    <sheetView topLeftCell="L1" zoomScale="110" zoomScaleNormal="110" zoomScaleSheetLayoutView="120" workbookViewId="0">
      <selection activeCell="AN6" sqref="AN6:AQ8"/>
    </sheetView>
  </sheetViews>
  <sheetFormatPr defaultColWidth="9.140625" defaultRowHeight="12.75" outlineLevelRow="2" x14ac:dyDescent="0.2"/>
  <cols>
    <col min="1" max="1" width="4" style="258" customWidth="1"/>
    <col min="2" max="2" width="14" style="258" customWidth="1"/>
    <col min="3" max="3" width="22.140625" style="259" customWidth="1"/>
    <col min="4" max="4" width="6.140625" style="251" hidden="1" customWidth="1"/>
    <col min="5" max="5" width="8.28515625" style="251" hidden="1" customWidth="1"/>
    <col min="6" max="6" width="10.7109375" style="251" hidden="1" customWidth="1"/>
    <col min="7" max="7" width="10.140625" style="251" hidden="1" customWidth="1"/>
    <col min="8" max="8" width="7.140625" style="251" hidden="1" customWidth="1"/>
    <col min="9" max="9" width="10" style="251" hidden="1" customWidth="1"/>
    <col min="10" max="10" width="7.140625" style="251" hidden="1" customWidth="1"/>
    <col min="11" max="11" width="9.5703125" style="251" hidden="1" customWidth="1"/>
    <col min="12" max="12" width="6.85546875" style="251" customWidth="1"/>
    <col min="13" max="13" width="11.28515625" style="251" customWidth="1"/>
    <col min="14" max="14" width="8.85546875" style="251" customWidth="1"/>
    <col min="15" max="15" width="11.5703125" style="251" customWidth="1"/>
    <col min="16" max="16" width="7.5703125" style="251" customWidth="1"/>
    <col min="17" max="17" width="10.85546875" style="251" customWidth="1"/>
    <col min="18" max="18" width="8.28515625" style="251" customWidth="1"/>
    <col min="19" max="19" width="10.85546875" style="251" customWidth="1"/>
    <col min="20" max="20" width="4.85546875" style="251" customWidth="1"/>
    <col min="21" max="21" width="9" style="251" customWidth="1"/>
    <col min="22" max="22" width="4.85546875" style="251" customWidth="1"/>
    <col min="23" max="26" width="1.5703125" style="251" hidden="1" customWidth="1"/>
    <col min="27" max="27" width="10.7109375" style="251" customWidth="1"/>
    <col min="28" max="28" width="0.140625" style="251" hidden="1" customWidth="1"/>
    <col min="29" max="29" width="5" style="251" hidden="1" customWidth="1"/>
    <col min="30" max="30" width="4.42578125" style="251" customWidth="1"/>
    <col min="31" max="31" width="13.42578125" style="251" customWidth="1"/>
    <col min="32" max="32" width="9.5703125" style="251" hidden="1" customWidth="1"/>
    <col min="33" max="33" width="9.140625" style="251" hidden="1" customWidth="1"/>
    <col min="34" max="34" width="7.42578125" style="251" customWidth="1"/>
    <col min="35" max="35" width="11.5703125" style="251" customWidth="1"/>
    <col min="36" max="36" width="7" style="251" customWidth="1"/>
    <col min="37" max="37" width="13.5703125" style="251" customWidth="1"/>
    <col min="38" max="38" width="8.140625" style="251" customWidth="1"/>
    <col min="39" max="39" width="12.42578125" style="251" customWidth="1"/>
    <col min="40" max="40" width="6" style="251" customWidth="1"/>
    <col min="41" max="41" width="12.7109375" style="251" customWidth="1"/>
    <col min="42" max="42" width="8.28515625" style="251" customWidth="1"/>
    <col min="43" max="43" width="11.42578125" style="251" customWidth="1"/>
    <col min="44" max="44" width="11.28515625" style="251" hidden="1" customWidth="1"/>
    <col min="45" max="45" width="11.85546875" style="251" hidden="1" customWidth="1"/>
    <col min="46" max="47" width="10.7109375" style="251" hidden="1" customWidth="1"/>
    <col min="48" max="48" width="8.28515625" style="251" customWidth="1"/>
    <col min="49" max="49" width="13.42578125" style="251" customWidth="1"/>
    <col min="50" max="50" width="9.5703125" style="251" customWidth="1"/>
    <col min="51" max="51" width="10.7109375" style="251" customWidth="1"/>
    <col min="52" max="52" width="14" style="251" customWidth="1"/>
    <col min="53" max="53" width="11" style="251" customWidth="1"/>
    <col min="54" max="54" width="15" style="254" customWidth="1"/>
    <col min="55" max="55" width="14.42578125" style="254" customWidth="1"/>
    <col min="56" max="56" width="18.42578125" style="251" hidden="1" customWidth="1"/>
    <col min="57" max="57" width="15.5703125" style="251" hidden="1" customWidth="1"/>
    <col min="58" max="58" width="13.5703125" style="251" hidden="1" customWidth="1"/>
    <col min="59" max="59" width="13.85546875" style="251" hidden="1" customWidth="1"/>
    <col min="60" max="16384" width="9.140625" style="251"/>
  </cols>
  <sheetData>
    <row r="1" spans="1:59" s="308" customFormat="1" x14ac:dyDescent="0.2">
      <c r="A1" s="306"/>
      <c r="B1" s="306"/>
      <c r="C1" s="307"/>
      <c r="AT1" s="309" t="s">
        <v>278</v>
      </c>
      <c r="AY1" s="309"/>
      <c r="BB1" s="310"/>
      <c r="BC1" s="312" t="s">
        <v>280</v>
      </c>
    </row>
    <row r="2" spans="1:59" s="308" customFormat="1" x14ac:dyDescent="0.2">
      <c r="A2" s="306"/>
      <c r="B2" s="306"/>
      <c r="C2" s="307"/>
      <c r="AT2" s="309"/>
      <c r="AY2" s="309"/>
      <c r="BB2" s="310"/>
      <c r="BC2" s="312"/>
    </row>
    <row r="3" spans="1:59" s="308" customFormat="1" x14ac:dyDescent="0.2">
      <c r="A3" s="306"/>
      <c r="B3" s="306"/>
      <c r="C3" s="307"/>
      <c r="BB3" s="310"/>
      <c r="BC3" s="310"/>
    </row>
    <row r="4" spans="1:59" s="308" customFormat="1" ht="39.75" customHeight="1" x14ac:dyDescent="0.2">
      <c r="A4" s="306"/>
      <c r="B4" s="306"/>
      <c r="C4" s="307"/>
      <c r="D4" s="311" t="s">
        <v>279</v>
      </c>
      <c r="E4" s="311"/>
      <c r="F4" s="311"/>
      <c r="G4" s="311"/>
      <c r="H4" s="311"/>
      <c r="I4" s="311"/>
      <c r="J4" s="311"/>
      <c r="K4" s="311"/>
      <c r="L4" s="341" t="s">
        <v>281</v>
      </c>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row>
    <row r="5" spans="1:59" x14ac:dyDescent="0.2">
      <c r="AT5" s="250"/>
    </row>
    <row r="6" spans="1:59" s="260" customFormat="1" ht="77.25" customHeight="1" x14ac:dyDescent="0.2">
      <c r="A6" s="320" t="s">
        <v>0</v>
      </c>
      <c r="B6" s="320"/>
      <c r="C6" s="319" t="s">
        <v>37</v>
      </c>
      <c r="D6" s="342" t="s">
        <v>2</v>
      </c>
      <c r="E6" s="342"/>
      <c r="F6" s="342"/>
      <c r="G6" s="342"/>
      <c r="H6" s="342"/>
      <c r="I6" s="342"/>
      <c r="J6" s="342"/>
      <c r="K6" s="342"/>
      <c r="L6" s="342"/>
      <c r="M6" s="342"/>
      <c r="N6" s="342"/>
      <c r="O6" s="342"/>
      <c r="P6" s="342"/>
      <c r="Q6" s="342"/>
      <c r="R6" s="342"/>
      <c r="S6" s="342"/>
      <c r="T6" s="342"/>
      <c r="U6" s="342"/>
      <c r="V6" s="342"/>
      <c r="W6" s="342"/>
      <c r="X6" s="342" t="s">
        <v>149</v>
      </c>
      <c r="Y6" s="342"/>
      <c r="Z6" s="342"/>
      <c r="AA6" s="342"/>
      <c r="AB6" s="342"/>
      <c r="AC6" s="342"/>
      <c r="AD6" s="342"/>
      <c r="AE6" s="342"/>
      <c r="AF6" s="338" t="s">
        <v>274</v>
      </c>
      <c r="AG6" s="339"/>
      <c r="AH6" s="339"/>
      <c r="AI6" s="340"/>
      <c r="AJ6" s="338" t="s">
        <v>154</v>
      </c>
      <c r="AK6" s="339"/>
      <c r="AL6" s="339"/>
      <c r="AM6" s="340"/>
      <c r="AN6" s="319" t="s">
        <v>3</v>
      </c>
      <c r="AO6" s="319"/>
      <c r="AP6" s="319"/>
      <c r="AQ6" s="319"/>
      <c r="AR6" s="322" t="s">
        <v>261</v>
      </c>
      <c r="AS6" s="323"/>
      <c r="AT6" s="322" t="s">
        <v>262</v>
      </c>
      <c r="AU6" s="323"/>
      <c r="AV6" s="343" t="s">
        <v>266</v>
      </c>
      <c r="AW6" s="343"/>
      <c r="AX6" s="334" t="s">
        <v>140</v>
      </c>
      <c r="AY6" s="334"/>
      <c r="AZ6" s="321" t="s">
        <v>162</v>
      </c>
      <c r="BA6" s="321"/>
      <c r="BB6" s="321"/>
      <c r="BC6" s="316" t="s">
        <v>277</v>
      </c>
      <c r="BD6" s="316" t="s">
        <v>267</v>
      </c>
      <c r="BE6" s="316" t="s">
        <v>167</v>
      </c>
      <c r="BF6" s="319" t="s">
        <v>148</v>
      </c>
      <c r="BG6" s="319"/>
    </row>
    <row r="7" spans="1:59" s="260" customFormat="1" ht="29.25" customHeight="1" x14ac:dyDescent="0.2">
      <c r="A7" s="320"/>
      <c r="B7" s="320"/>
      <c r="C7" s="319"/>
      <c r="D7" s="319" t="s">
        <v>4</v>
      </c>
      <c r="E7" s="319"/>
      <c r="F7" s="319"/>
      <c r="G7" s="319"/>
      <c r="H7" s="319" t="s">
        <v>5</v>
      </c>
      <c r="I7" s="319"/>
      <c r="J7" s="319"/>
      <c r="K7" s="319"/>
      <c r="L7" s="319" t="s">
        <v>6</v>
      </c>
      <c r="M7" s="319"/>
      <c r="N7" s="319"/>
      <c r="O7" s="319"/>
      <c r="P7" s="319" t="s">
        <v>7</v>
      </c>
      <c r="Q7" s="319"/>
      <c r="R7" s="319"/>
      <c r="S7" s="319"/>
      <c r="T7" s="319" t="s">
        <v>8</v>
      </c>
      <c r="U7" s="319"/>
      <c r="V7" s="319"/>
      <c r="W7" s="319"/>
      <c r="X7" s="319" t="s">
        <v>6</v>
      </c>
      <c r="Y7" s="319"/>
      <c r="Z7" s="319"/>
      <c r="AA7" s="319"/>
      <c r="AB7" s="319" t="s">
        <v>7</v>
      </c>
      <c r="AC7" s="319"/>
      <c r="AD7" s="319"/>
      <c r="AE7" s="319"/>
      <c r="AF7" s="335" t="s">
        <v>7</v>
      </c>
      <c r="AG7" s="337"/>
      <c r="AH7" s="335" t="s">
        <v>7</v>
      </c>
      <c r="AI7" s="337"/>
      <c r="AJ7" s="335" t="s">
        <v>7</v>
      </c>
      <c r="AK7" s="336"/>
      <c r="AL7" s="336"/>
      <c r="AM7" s="337"/>
      <c r="AN7" s="319"/>
      <c r="AO7" s="319"/>
      <c r="AP7" s="319"/>
      <c r="AQ7" s="319"/>
      <c r="AR7" s="324"/>
      <c r="AS7" s="325"/>
      <c r="AT7" s="324"/>
      <c r="AU7" s="325"/>
      <c r="AV7" s="343"/>
      <c r="AW7" s="343"/>
      <c r="AX7" s="334"/>
      <c r="AY7" s="334"/>
      <c r="AZ7" s="321"/>
      <c r="BA7" s="321"/>
      <c r="BB7" s="321"/>
      <c r="BC7" s="317"/>
      <c r="BD7" s="317"/>
      <c r="BE7" s="317"/>
      <c r="BF7" s="319" t="s">
        <v>151</v>
      </c>
      <c r="BG7" s="320" t="s">
        <v>152</v>
      </c>
    </row>
    <row r="8" spans="1:59" s="260" customFormat="1" ht="11.25" customHeight="1" x14ac:dyDescent="0.2">
      <c r="A8" s="320"/>
      <c r="B8" s="320"/>
      <c r="C8" s="319"/>
      <c r="D8" s="319" t="s">
        <v>9</v>
      </c>
      <c r="E8" s="319"/>
      <c r="F8" s="319"/>
      <c r="G8" s="319"/>
      <c r="H8" s="319" t="s">
        <v>43</v>
      </c>
      <c r="I8" s="319"/>
      <c r="J8" s="319"/>
      <c r="K8" s="319"/>
      <c r="L8" s="319" t="s">
        <v>42</v>
      </c>
      <c r="M8" s="319"/>
      <c r="N8" s="319"/>
      <c r="O8" s="319"/>
      <c r="P8" s="319" t="s">
        <v>11</v>
      </c>
      <c r="Q8" s="319"/>
      <c r="R8" s="319"/>
      <c r="S8" s="319"/>
      <c r="T8" s="319" t="s">
        <v>12</v>
      </c>
      <c r="U8" s="319"/>
      <c r="V8" s="319"/>
      <c r="W8" s="319"/>
      <c r="X8" s="319" t="s">
        <v>10</v>
      </c>
      <c r="Y8" s="319"/>
      <c r="Z8" s="319"/>
      <c r="AA8" s="319"/>
      <c r="AB8" s="319" t="s">
        <v>150</v>
      </c>
      <c r="AC8" s="319"/>
      <c r="AD8" s="319"/>
      <c r="AE8" s="319"/>
      <c r="AF8" s="319" t="str">
        <f>+AB8</f>
        <v>13-14 часов</v>
      </c>
      <c r="AG8" s="319"/>
      <c r="AH8" s="319"/>
      <c r="AI8" s="319"/>
      <c r="AJ8" s="319" t="s">
        <v>150</v>
      </c>
      <c r="AK8" s="319"/>
      <c r="AL8" s="319"/>
      <c r="AM8" s="319"/>
      <c r="AN8" s="319"/>
      <c r="AO8" s="319"/>
      <c r="AP8" s="319"/>
      <c r="AQ8" s="319"/>
      <c r="AR8" s="326"/>
      <c r="AS8" s="327"/>
      <c r="AT8" s="326"/>
      <c r="AU8" s="327"/>
      <c r="AV8" s="343"/>
      <c r="AW8" s="343"/>
      <c r="AX8" s="334"/>
      <c r="AY8" s="334"/>
      <c r="AZ8" s="321" t="s">
        <v>142</v>
      </c>
      <c r="BA8" s="321" t="s">
        <v>143</v>
      </c>
      <c r="BB8" s="334" t="s">
        <v>3</v>
      </c>
      <c r="BC8" s="317"/>
      <c r="BD8" s="317"/>
      <c r="BE8" s="317"/>
      <c r="BF8" s="319"/>
      <c r="BG8" s="320"/>
    </row>
    <row r="9" spans="1:59" s="260" customFormat="1" ht="11.25" x14ac:dyDescent="0.2">
      <c r="A9" s="320"/>
      <c r="B9" s="320"/>
      <c r="C9" s="319"/>
      <c r="D9" s="319" t="s">
        <v>13</v>
      </c>
      <c r="E9" s="319"/>
      <c r="F9" s="319" t="s">
        <v>14</v>
      </c>
      <c r="G9" s="319"/>
      <c r="H9" s="319" t="s">
        <v>13</v>
      </c>
      <c r="I9" s="319"/>
      <c r="J9" s="319" t="s">
        <v>14</v>
      </c>
      <c r="K9" s="319"/>
      <c r="L9" s="319" t="s">
        <v>13</v>
      </c>
      <c r="M9" s="319"/>
      <c r="N9" s="319" t="s">
        <v>14</v>
      </c>
      <c r="O9" s="319"/>
      <c r="P9" s="319" t="s">
        <v>13</v>
      </c>
      <c r="Q9" s="319"/>
      <c r="R9" s="319" t="s">
        <v>14</v>
      </c>
      <c r="S9" s="319"/>
      <c r="T9" s="319" t="s">
        <v>13</v>
      </c>
      <c r="U9" s="319"/>
      <c r="V9" s="319" t="s">
        <v>14</v>
      </c>
      <c r="W9" s="319"/>
      <c r="X9" s="319" t="s">
        <v>13</v>
      </c>
      <c r="Y9" s="319"/>
      <c r="Z9" s="319" t="s">
        <v>14</v>
      </c>
      <c r="AA9" s="319"/>
      <c r="AB9" s="319" t="s">
        <v>13</v>
      </c>
      <c r="AC9" s="319"/>
      <c r="AD9" s="319" t="s">
        <v>14</v>
      </c>
      <c r="AE9" s="319"/>
      <c r="AF9" s="319" t="s">
        <v>13</v>
      </c>
      <c r="AG9" s="319"/>
      <c r="AH9" s="319" t="s">
        <v>14</v>
      </c>
      <c r="AI9" s="319"/>
      <c r="AJ9" s="319" t="s">
        <v>13</v>
      </c>
      <c r="AK9" s="319"/>
      <c r="AL9" s="319" t="s">
        <v>14</v>
      </c>
      <c r="AM9" s="319"/>
      <c r="AN9" s="319" t="s">
        <v>13</v>
      </c>
      <c r="AO9" s="319"/>
      <c r="AP9" s="319" t="s">
        <v>14</v>
      </c>
      <c r="AQ9" s="319"/>
      <c r="AR9" s="328">
        <v>2023</v>
      </c>
      <c r="AS9" s="328">
        <v>2024</v>
      </c>
      <c r="AT9" s="328" t="s">
        <v>263</v>
      </c>
      <c r="AU9" s="328" t="s">
        <v>271</v>
      </c>
      <c r="AV9" s="343"/>
      <c r="AW9" s="343"/>
      <c r="AX9" s="334"/>
      <c r="AY9" s="334"/>
      <c r="AZ9" s="321"/>
      <c r="BA9" s="321"/>
      <c r="BB9" s="334"/>
      <c r="BC9" s="317"/>
      <c r="BD9" s="317"/>
      <c r="BE9" s="317"/>
      <c r="BF9" s="319"/>
      <c r="BG9" s="320"/>
    </row>
    <row r="10" spans="1:59" s="260" customFormat="1" ht="15" hidden="1" customHeight="1" x14ac:dyDescent="0.2">
      <c r="A10" s="320"/>
      <c r="B10" s="261"/>
      <c r="C10" s="319"/>
      <c r="D10" s="262">
        <v>19</v>
      </c>
      <c r="E10" s="262">
        <v>23</v>
      </c>
      <c r="F10" s="262">
        <v>19</v>
      </c>
      <c r="G10" s="262">
        <v>23</v>
      </c>
      <c r="H10" s="262">
        <v>19</v>
      </c>
      <c r="I10" s="262">
        <v>23</v>
      </c>
      <c r="J10" s="262">
        <v>19</v>
      </c>
      <c r="K10" s="262">
        <v>23</v>
      </c>
      <c r="L10" s="262">
        <v>19</v>
      </c>
      <c r="M10" s="262">
        <v>23</v>
      </c>
      <c r="N10" s="262">
        <v>15</v>
      </c>
      <c r="O10" s="262">
        <v>20</v>
      </c>
      <c r="P10" s="262">
        <v>15</v>
      </c>
      <c r="Q10" s="262">
        <v>20</v>
      </c>
      <c r="R10" s="262">
        <v>15</v>
      </c>
      <c r="S10" s="262">
        <v>20</v>
      </c>
      <c r="T10" s="262">
        <v>15</v>
      </c>
      <c r="U10" s="262">
        <v>20</v>
      </c>
      <c r="V10" s="262">
        <v>15</v>
      </c>
      <c r="W10" s="262">
        <v>20</v>
      </c>
      <c r="X10" s="262">
        <v>19</v>
      </c>
      <c r="Y10" s="262">
        <v>23</v>
      </c>
      <c r="Z10" s="262">
        <v>19</v>
      </c>
      <c r="AA10" s="262">
        <v>23</v>
      </c>
      <c r="AB10" s="262">
        <v>19</v>
      </c>
      <c r="AC10" s="262">
        <v>23</v>
      </c>
      <c r="AD10" s="262">
        <v>19</v>
      </c>
      <c r="AE10" s="262">
        <v>23</v>
      </c>
      <c r="AF10" s="262">
        <v>19</v>
      </c>
      <c r="AG10" s="262">
        <v>23</v>
      </c>
      <c r="AH10" s="262">
        <v>19</v>
      </c>
      <c r="AI10" s="262">
        <v>23</v>
      </c>
      <c r="AJ10" s="262">
        <v>19</v>
      </c>
      <c r="AK10" s="262">
        <v>23</v>
      </c>
      <c r="AL10" s="262">
        <v>19</v>
      </c>
      <c r="AM10" s="262">
        <v>23</v>
      </c>
      <c r="AN10" s="262">
        <v>15</v>
      </c>
      <c r="AO10" s="262">
        <v>20</v>
      </c>
      <c r="AP10" s="262">
        <v>15</v>
      </c>
      <c r="AQ10" s="262">
        <v>20</v>
      </c>
      <c r="AR10" s="329"/>
      <c r="AS10" s="329"/>
      <c r="AT10" s="329"/>
      <c r="AU10" s="329"/>
      <c r="AV10" s="262">
        <v>15</v>
      </c>
      <c r="AW10" s="262">
        <v>20</v>
      </c>
      <c r="AX10" s="240"/>
      <c r="AY10" s="240"/>
      <c r="AZ10" s="321"/>
      <c r="BA10" s="321"/>
      <c r="BB10" s="334"/>
      <c r="BC10" s="317"/>
      <c r="BD10" s="317"/>
      <c r="BE10" s="317"/>
      <c r="BF10" s="319"/>
      <c r="BG10" s="320"/>
    </row>
    <row r="11" spans="1:59" s="268" customFormat="1" ht="22.5" customHeight="1" x14ac:dyDescent="0.2">
      <c r="A11" s="263"/>
      <c r="B11" s="263"/>
      <c r="C11" s="264"/>
      <c r="D11" s="265" t="s">
        <v>15</v>
      </c>
      <c r="E11" s="265" t="s">
        <v>1</v>
      </c>
      <c r="F11" s="265" t="s">
        <v>15</v>
      </c>
      <c r="G11" s="265" t="s">
        <v>1</v>
      </c>
      <c r="H11" s="265" t="s">
        <v>15</v>
      </c>
      <c r="I11" s="265" t="s">
        <v>1</v>
      </c>
      <c r="J11" s="265" t="s">
        <v>15</v>
      </c>
      <c r="K11" s="265" t="s">
        <v>1</v>
      </c>
      <c r="L11" s="265" t="s">
        <v>15</v>
      </c>
      <c r="M11" s="265" t="s">
        <v>1</v>
      </c>
      <c r="N11" s="265" t="s">
        <v>15</v>
      </c>
      <c r="O11" s="265" t="s">
        <v>1</v>
      </c>
      <c r="P11" s="265" t="s">
        <v>15</v>
      </c>
      <c r="Q11" s="265" t="s">
        <v>1</v>
      </c>
      <c r="R11" s="265" t="s">
        <v>15</v>
      </c>
      <c r="S11" s="265" t="s">
        <v>1</v>
      </c>
      <c r="T11" s="265" t="s">
        <v>15</v>
      </c>
      <c r="U11" s="265" t="s">
        <v>1</v>
      </c>
      <c r="V11" s="265" t="s">
        <v>15</v>
      </c>
      <c r="W11" s="265" t="s">
        <v>1</v>
      </c>
      <c r="X11" s="265" t="s">
        <v>15</v>
      </c>
      <c r="Y11" s="265" t="s">
        <v>1</v>
      </c>
      <c r="Z11" s="265" t="s">
        <v>15</v>
      </c>
      <c r="AA11" s="265" t="s">
        <v>1</v>
      </c>
      <c r="AB11" s="265" t="s">
        <v>15</v>
      </c>
      <c r="AC11" s="265" t="s">
        <v>1</v>
      </c>
      <c r="AD11" s="265" t="s">
        <v>15</v>
      </c>
      <c r="AE11" s="265" t="s">
        <v>1</v>
      </c>
      <c r="AF11" s="265" t="s">
        <v>15</v>
      </c>
      <c r="AG11" s="265" t="s">
        <v>1</v>
      </c>
      <c r="AH11" s="265" t="s">
        <v>15</v>
      </c>
      <c r="AI11" s="265" t="s">
        <v>1</v>
      </c>
      <c r="AJ11" s="265" t="s">
        <v>15</v>
      </c>
      <c r="AK11" s="265" t="s">
        <v>1</v>
      </c>
      <c r="AL11" s="265" t="s">
        <v>15</v>
      </c>
      <c r="AM11" s="265" t="s">
        <v>1</v>
      </c>
      <c r="AN11" s="265" t="s">
        <v>15</v>
      </c>
      <c r="AO11" s="265" t="s">
        <v>1</v>
      </c>
      <c r="AP11" s="265" t="s">
        <v>15</v>
      </c>
      <c r="AQ11" s="265" t="s">
        <v>1</v>
      </c>
      <c r="AR11" s="330"/>
      <c r="AS11" s="330"/>
      <c r="AT11" s="330"/>
      <c r="AU11" s="330"/>
      <c r="AV11" s="265" t="s">
        <v>15</v>
      </c>
      <c r="AW11" s="265" t="s">
        <v>1</v>
      </c>
      <c r="AX11" s="266" t="s">
        <v>141</v>
      </c>
      <c r="AY11" s="267" t="s">
        <v>1</v>
      </c>
      <c r="AZ11" s="321"/>
      <c r="BA11" s="321"/>
      <c r="BB11" s="334"/>
      <c r="BC11" s="318"/>
      <c r="BD11" s="318"/>
      <c r="BE11" s="318"/>
      <c r="BF11" s="319"/>
      <c r="BG11" s="320"/>
    </row>
    <row r="12" spans="1:59" s="276" customFormat="1" ht="13.9" customHeight="1" x14ac:dyDescent="0.2">
      <c r="A12" s="269">
        <v>3</v>
      </c>
      <c r="B12" s="269"/>
      <c r="C12" s="270"/>
      <c r="D12" s="271"/>
      <c r="E12" s="272">
        <f>'Нормативы ДО'!D606</f>
        <v>78851</v>
      </c>
      <c r="F12" s="271"/>
      <c r="G12" s="272">
        <f>'Нормативы ДО'!I606</f>
        <v>74689</v>
      </c>
      <c r="H12" s="271"/>
      <c r="I12" s="272">
        <f>'Нормативы ДО'!E606</f>
        <v>137889</v>
      </c>
      <c r="J12" s="271"/>
      <c r="K12" s="272">
        <f>'Нормативы ДО'!J606</f>
        <v>123460</v>
      </c>
      <c r="L12" s="272"/>
      <c r="M12" s="272">
        <f>'Нормативы ДО'!F606</f>
        <v>161504</v>
      </c>
      <c r="N12" s="272"/>
      <c r="O12" s="272">
        <f>'Нормативы ДО'!K606</f>
        <v>142968</v>
      </c>
      <c r="P12" s="272"/>
      <c r="Q12" s="272">
        <f>'Нормативы ДО'!G606</f>
        <v>185119</v>
      </c>
      <c r="R12" s="272"/>
      <c r="S12" s="272">
        <f>'Нормативы ДО'!L606</f>
        <v>162476</v>
      </c>
      <c r="T12" s="272"/>
      <c r="U12" s="272">
        <f>'Нормативы ДО'!H606</f>
        <v>226522</v>
      </c>
      <c r="V12" s="272"/>
      <c r="W12" s="272">
        <f>'Нормативы ДО'!M606</f>
        <v>196679</v>
      </c>
      <c r="X12" s="272"/>
      <c r="Y12" s="272">
        <f>'Нормативы ДО'!F628</f>
        <v>886639</v>
      </c>
      <c r="Z12" s="272"/>
      <c r="AA12" s="272">
        <f>'Нормативы ДО'!K628</f>
        <v>550522</v>
      </c>
      <c r="AB12" s="272"/>
      <c r="AC12" s="272">
        <f>'Нормативы ДО'!G628</f>
        <v>982096</v>
      </c>
      <c r="AD12" s="272"/>
      <c r="AE12" s="272">
        <f>'Нормативы ДО'!L628</f>
        <v>607796</v>
      </c>
      <c r="AF12" s="272"/>
      <c r="AG12" s="272">
        <f>'Нормативы ДО'!E631</f>
        <v>1142865</v>
      </c>
      <c r="AH12" s="272"/>
      <c r="AI12" s="272">
        <f>+'Нормативы ДО'!L619</f>
        <v>452241</v>
      </c>
      <c r="AJ12" s="272"/>
      <c r="AK12" s="272">
        <f>'Нормативы ДО'!G631</f>
        <v>1333779</v>
      </c>
      <c r="AL12" s="272"/>
      <c r="AM12" s="272">
        <f>'Нормативы ДО'!L631</f>
        <v>818806</v>
      </c>
      <c r="AN12" s="273"/>
      <c r="AO12" s="273"/>
      <c r="AP12" s="273"/>
      <c r="AQ12" s="270"/>
      <c r="AR12" s="270"/>
      <c r="AS12" s="270"/>
      <c r="AT12" s="270"/>
      <c r="AU12" s="270"/>
      <c r="AV12" s="270"/>
      <c r="AW12" s="270"/>
      <c r="AX12" s="270"/>
      <c r="AY12" s="237"/>
      <c r="AZ12" s="270"/>
      <c r="BA12" s="270"/>
      <c r="BB12" s="274"/>
      <c r="BC12" s="274"/>
      <c r="BD12" s="274"/>
      <c r="BE12" s="270"/>
      <c r="BF12" s="270"/>
      <c r="BG12" s="275"/>
    </row>
    <row r="13" spans="1:59" s="260" customFormat="1" ht="22.5" outlineLevel="2" x14ac:dyDescent="0.2">
      <c r="A13" s="261">
        <v>1</v>
      </c>
      <c r="B13" s="261" t="s">
        <v>124</v>
      </c>
      <c r="C13" s="233" t="s">
        <v>29</v>
      </c>
      <c r="D13" s="234"/>
      <c r="E13" s="234">
        <f t="shared" ref="E13:E55" si="0">D13*E$12</f>
        <v>0</v>
      </c>
      <c r="F13" s="234"/>
      <c r="G13" s="234">
        <f t="shared" ref="G13:G55" si="1">F13*G$12</f>
        <v>0</v>
      </c>
      <c r="H13" s="234"/>
      <c r="I13" s="234">
        <f t="shared" ref="I13:I57" si="2">H13*I$12</f>
        <v>0</v>
      </c>
      <c r="J13" s="234"/>
      <c r="K13" s="234">
        <f t="shared" ref="K13:K55" si="3">J13*K$12</f>
        <v>0</v>
      </c>
      <c r="L13" s="234">
        <v>200</v>
      </c>
      <c r="M13" s="234">
        <f t="shared" ref="M13:M57" si="4">L13*M$12</f>
        <v>32300800</v>
      </c>
      <c r="N13" s="234">
        <v>96</v>
      </c>
      <c r="O13" s="234">
        <f t="shared" ref="O13:O57" si="5">N13*O$12</f>
        <v>13724928</v>
      </c>
      <c r="P13" s="234"/>
      <c r="Q13" s="234">
        <f t="shared" ref="Q13:Q55" si="6">P13*Q$12</f>
        <v>0</v>
      </c>
      <c r="R13" s="234"/>
      <c r="S13" s="234">
        <f t="shared" ref="S13:S55" si="7">R13*S$12</f>
        <v>0</v>
      </c>
      <c r="T13" s="234"/>
      <c r="U13" s="234">
        <f t="shared" ref="U13:U55" si="8">T13*U$12</f>
        <v>0</v>
      </c>
      <c r="V13" s="234"/>
      <c r="W13" s="234">
        <f t="shared" ref="W13:W55" si="9">V13*W$12</f>
        <v>0</v>
      </c>
      <c r="X13" s="234"/>
      <c r="Y13" s="234">
        <f t="shared" ref="Y13:Y36" si="10">X13*Y$12</f>
        <v>0</v>
      </c>
      <c r="Z13" s="234"/>
      <c r="AA13" s="234">
        <f t="shared" ref="AA13:AA36" si="11">Z13*AA$12</f>
        <v>0</v>
      </c>
      <c r="AB13" s="234"/>
      <c r="AC13" s="234">
        <f t="shared" ref="AC13:AC41" si="12">AB13*AC$12</f>
        <v>0</v>
      </c>
      <c r="AD13" s="234"/>
      <c r="AE13" s="234">
        <f t="shared" ref="AE13:AE55" si="13">AD13*AE$12</f>
        <v>0</v>
      </c>
      <c r="AF13" s="234"/>
      <c r="AG13" s="234">
        <f t="shared" ref="AG13:AG50" si="14">AF13*AG$12</f>
        <v>0</v>
      </c>
      <c r="AH13" s="234"/>
      <c r="AI13" s="234">
        <f t="shared" ref="AI13:AI55" si="15">AH13*AI$12</f>
        <v>0</v>
      </c>
      <c r="AJ13" s="234"/>
      <c r="AK13" s="234">
        <f t="shared" ref="AK13:AK55" si="16">AJ13*AK$12</f>
        <v>0</v>
      </c>
      <c r="AL13" s="234"/>
      <c r="AM13" s="234">
        <f t="shared" ref="AM13:AM55" si="17">AL13*AM$12</f>
        <v>0</v>
      </c>
      <c r="AN13" s="235">
        <f>+L13+P13+T13+AJ13</f>
        <v>200</v>
      </c>
      <c r="AO13" s="235">
        <f t="shared" ref="AO13:AQ29" si="18">E13+I13+M13+Q13+U13+Y13+AC13+AG13+AK13</f>
        <v>32300800</v>
      </c>
      <c r="AP13" s="235">
        <f>+N13+R13+V13+AD13+AH13+AL13</f>
        <v>96</v>
      </c>
      <c r="AQ13" s="235">
        <f t="shared" si="18"/>
        <v>13724928</v>
      </c>
      <c r="AR13" s="239"/>
      <c r="AS13" s="239"/>
      <c r="AT13" s="277" t="e">
        <f>AS13/AR13</f>
        <v>#DIV/0!</v>
      </c>
      <c r="AU13" s="277" t="e">
        <f>AV13/AS13</f>
        <v>#DIV/0!</v>
      </c>
      <c r="AV13" s="235">
        <f>+AN13+AP13</f>
        <v>296</v>
      </c>
      <c r="AW13" s="235">
        <f t="shared" ref="AW13:AW30" si="19">ROUND(AO13+AQ13,-2)</f>
        <v>46025700</v>
      </c>
      <c r="AX13" s="236"/>
      <c r="AY13" s="237"/>
      <c r="AZ13" s="237"/>
      <c r="BA13" s="237"/>
      <c r="BB13" s="238"/>
      <c r="BC13" s="238"/>
      <c r="BD13" s="238"/>
      <c r="BE13" s="239"/>
      <c r="BF13" s="239"/>
      <c r="BG13" s="240"/>
    </row>
    <row r="14" spans="1:59" s="260" customFormat="1" ht="22.5" outlineLevel="2" x14ac:dyDescent="0.2">
      <c r="A14" s="261">
        <v>2</v>
      </c>
      <c r="B14" s="261" t="s">
        <v>124</v>
      </c>
      <c r="C14" s="233" t="s">
        <v>27</v>
      </c>
      <c r="D14" s="234"/>
      <c r="E14" s="234">
        <f t="shared" si="0"/>
        <v>0</v>
      </c>
      <c r="F14" s="234"/>
      <c r="G14" s="234">
        <f t="shared" si="1"/>
        <v>0</v>
      </c>
      <c r="H14" s="234"/>
      <c r="I14" s="234">
        <f t="shared" si="2"/>
        <v>0</v>
      </c>
      <c r="J14" s="234"/>
      <c r="K14" s="234">
        <f t="shared" si="3"/>
        <v>0</v>
      </c>
      <c r="L14" s="234"/>
      <c r="M14" s="234">
        <f t="shared" si="4"/>
        <v>0</v>
      </c>
      <c r="N14" s="234"/>
      <c r="O14" s="234">
        <f t="shared" si="5"/>
        <v>0</v>
      </c>
      <c r="P14" s="234">
        <v>18</v>
      </c>
      <c r="Q14" s="234">
        <f t="shared" si="6"/>
        <v>3332142</v>
      </c>
      <c r="R14" s="234">
        <v>112</v>
      </c>
      <c r="S14" s="234">
        <f t="shared" si="7"/>
        <v>18197312</v>
      </c>
      <c r="T14" s="234"/>
      <c r="U14" s="234">
        <f t="shared" si="8"/>
        <v>0</v>
      </c>
      <c r="V14" s="234"/>
      <c r="W14" s="234">
        <f t="shared" si="9"/>
        <v>0</v>
      </c>
      <c r="X14" s="234"/>
      <c r="Y14" s="234">
        <f t="shared" si="10"/>
        <v>0</v>
      </c>
      <c r="Z14" s="234"/>
      <c r="AA14" s="234">
        <f t="shared" si="11"/>
        <v>0</v>
      </c>
      <c r="AB14" s="234"/>
      <c r="AC14" s="234">
        <f t="shared" si="12"/>
        <v>0</v>
      </c>
      <c r="AD14" s="234"/>
      <c r="AE14" s="234">
        <f t="shared" si="13"/>
        <v>0</v>
      </c>
      <c r="AF14" s="234"/>
      <c r="AG14" s="234">
        <f t="shared" si="14"/>
        <v>0</v>
      </c>
      <c r="AH14" s="234"/>
      <c r="AI14" s="234">
        <f t="shared" si="15"/>
        <v>0</v>
      </c>
      <c r="AJ14" s="234"/>
      <c r="AK14" s="234">
        <f t="shared" si="16"/>
        <v>0</v>
      </c>
      <c r="AL14" s="234"/>
      <c r="AM14" s="234">
        <f t="shared" si="17"/>
        <v>0</v>
      </c>
      <c r="AN14" s="235">
        <f t="shared" ref="AN14:AN31" si="20">+L14+P14+T14+AJ14</f>
        <v>18</v>
      </c>
      <c r="AO14" s="235">
        <f t="shared" si="18"/>
        <v>3332142</v>
      </c>
      <c r="AP14" s="235">
        <f t="shared" ref="AP14:AP50" si="21">+N14+R14+V14+AD14+AH14+AL14</f>
        <v>112</v>
      </c>
      <c r="AQ14" s="235">
        <f t="shared" si="18"/>
        <v>18197312</v>
      </c>
      <c r="AR14" s="239"/>
      <c r="AS14" s="239"/>
      <c r="AT14" s="277" t="e">
        <f t="shared" ref="AT14:AT58" si="22">AS14/AR14</f>
        <v>#DIV/0!</v>
      </c>
      <c r="AU14" s="277" t="e">
        <f t="shared" ref="AU14:AU58" si="23">AV14/AS14</f>
        <v>#DIV/0!</v>
      </c>
      <c r="AV14" s="235">
        <f t="shared" ref="AV14:AV57" si="24">+AN14+AP14</f>
        <v>130</v>
      </c>
      <c r="AW14" s="235">
        <f t="shared" si="19"/>
        <v>21529500</v>
      </c>
      <c r="AX14" s="236"/>
      <c r="AY14" s="237"/>
      <c r="AZ14" s="237"/>
      <c r="BA14" s="237"/>
      <c r="BB14" s="238"/>
      <c r="BC14" s="238"/>
      <c r="BD14" s="238"/>
      <c r="BE14" s="239"/>
      <c r="BF14" s="239"/>
      <c r="BG14" s="240"/>
    </row>
    <row r="15" spans="1:59" s="260" customFormat="1" ht="17.25" customHeight="1" outlineLevel="2" x14ac:dyDescent="0.2">
      <c r="A15" s="261">
        <v>3</v>
      </c>
      <c r="B15" s="261" t="s">
        <v>124</v>
      </c>
      <c r="C15" s="233" t="s">
        <v>30</v>
      </c>
      <c r="D15" s="234"/>
      <c r="E15" s="234">
        <f t="shared" si="0"/>
        <v>0</v>
      </c>
      <c r="F15" s="234"/>
      <c r="G15" s="234">
        <f t="shared" si="1"/>
        <v>0</v>
      </c>
      <c r="H15" s="234"/>
      <c r="I15" s="234">
        <f t="shared" si="2"/>
        <v>0</v>
      </c>
      <c r="J15" s="234"/>
      <c r="K15" s="234">
        <f t="shared" si="3"/>
        <v>0</v>
      </c>
      <c r="L15" s="234"/>
      <c r="M15" s="234">
        <f t="shared" si="4"/>
        <v>0</v>
      </c>
      <c r="N15" s="234"/>
      <c r="O15" s="234">
        <f t="shared" si="5"/>
        <v>0</v>
      </c>
      <c r="P15" s="234">
        <v>780</v>
      </c>
      <c r="Q15" s="234">
        <f t="shared" si="6"/>
        <v>144392820</v>
      </c>
      <c r="R15" s="234">
        <v>771</v>
      </c>
      <c r="S15" s="234">
        <f t="shared" si="7"/>
        <v>125268996</v>
      </c>
      <c r="T15" s="234"/>
      <c r="U15" s="234">
        <f t="shared" si="8"/>
        <v>0</v>
      </c>
      <c r="V15" s="234"/>
      <c r="W15" s="234">
        <f t="shared" si="9"/>
        <v>0</v>
      </c>
      <c r="X15" s="234"/>
      <c r="Y15" s="234">
        <f t="shared" si="10"/>
        <v>0</v>
      </c>
      <c r="Z15" s="234"/>
      <c r="AA15" s="234">
        <f t="shared" si="11"/>
        <v>0</v>
      </c>
      <c r="AB15" s="234"/>
      <c r="AC15" s="234">
        <f t="shared" si="12"/>
        <v>0</v>
      </c>
      <c r="AD15" s="234"/>
      <c r="AE15" s="234">
        <f t="shared" si="13"/>
        <v>0</v>
      </c>
      <c r="AF15" s="234"/>
      <c r="AG15" s="234">
        <f t="shared" si="14"/>
        <v>0</v>
      </c>
      <c r="AH15" s="234"/>
      <c r="AI15" s="234">
        <f t="shared" si="15"/>
        <v>0</v>
      </c>
      <c r="AJ15" s="234"/>
      <c r="AK15" s="234">
        <f t="shared" si="16"/>
        <v>0</v>
      </c>
      <c r="AL15" s="234"/>
      <c r="AM15" s="234">
        <f t="shared" si="17"/>
        <v>0</v>
      </c>
      <c r="AN15" s="235">
        <f t="shared" si="20"/>
        <v>780</v>
      </c>
      <c r="AO15" s="235">
        <f t="shared" si="18"/>
        <v>144392820</v>
      </c>
      <c r="AP15" s="235">
        <f t="shared" si="21"/>
        <v>771</v>
      </c>
      <c r="AQ15" s="235">
        <f t="shared" si="18"/>
        <v>125268996</v>
      </c>
      <c r="AR15" s="239"/>
      <c r="AS15" s="239"/>
      <c r="AT15" s="277" t="e">
        <f t="shared" si="22"/>
        <v>#DIV/0!</v>
      </c>
      <c r="AU15" s="277" t="e">
        <f t="shared" si="23"/>
        <v>#DIV/0!</v>
      </c>
      <c r="AV15" s="235">
        <f t="shared" si="24"/>
        <v>1551</v>
      </c>
      <c r="AW15" s="235">
        <f t="shared" si="19"/>
        <v>269661800</v>
      </c>
      <c r="AX15" s="236"/>
      <c r="AY15" s="237"/>
      <c r="AZ15" s="237"/>
      <c r="BA15" s="237"/>
      <c r="BB15" s="238"/>
      <c r="BC15" s="238"/>
      <c r="BD15" s="238"/>
      <c r="BE15" s="239"/>
      <c r="BF15" s="239"/>
      <c r="BG15" s="240"/>
    </row>
    <row r="16" spans="1:59" s="260" customFormat="1" ht="16.5" customHeight="1" outlineLevel="2" x14ac:dyDescent="0.2">
      <c r="A16" s="261">
        <v>4</v>
      </c>
      <c r="B16" s="261" t="s">
        <v>124</v>
      </c>
      <c r="C16" s="233" t="s">
        <v>38</v>
      </c>
      <c r="D16" s="234"/>
      <c r="E16" s="234">
        <f t="shared" si="0"/>
        <v>0</v>
      </c>
      <c r="F16" s="234"/>
      <c r="G16" s="234">
        <f t="shared" si="1"/>
        <v>0</v>
      </c>
      <c r="H16" s="234"/>
      <c r="I16" s="234">
        <f t="shared" si="2"/>
        <v>0</v>
      </c>
      <c r="J16" s="234"/>
      <c r="K16" s="234">
        <f t="shared" si="3"/>
        <v>0</v>
      </c>
      <c r="L16" s="234"/>
      <c r="M16" s="234">
        <f t="shared" si="4"/>
        <v>0</v>
      </c>
      <c r="N16" s="234"/>
      <c r="O16" s="234">
        <f t="shared" si="5"/>
        <v>0</v>
      </c>
      <c r="P16" s="234">
        <v>0</v>
      </c>
      <c r="Q16" s="234">
        <f t="shared" si="6"/>
        <v>0</v>
      </c>
      <c r="R16" s="234">
        <v>0</v>
      </c>
      <c r="S16" s="234">
        <f t="shared" si="7"/>
        <v>0</v>
      </c>
      <c r="T16" s="234"/>
      <c r="U16" s="234">
        <f t="shared" si="8"/>
        <v>0</v>
      </c>
      <c r="V16" s="234"/>
      <c r="W16" s="234">
        <f t="shared" si="9"/>
        <v>0</v>
      </c>
      <c r="X16" s="234"/>
      <c r="Y16" s="234">
        <f t="shared" si="10"/>
        <v>0</v>
      </c>
      <c r="Z16" s="234"/>
      <c r="AA16" s="234">
        <f t="shared" si="11"/>
        <v>0</v>
      </c>
      <c r="AB16" s="234"/>
      <c r="AC16" s="234">
        <f t="shared" si="12"/>
        <v>0</v>
      </c>
      <c r="AD16" s="234"/>
      <c r="AE16" s="234">
        <f t="shared" si="13"/>
        <v>0</v>
      </c>
      <c r="AF16" s="234"/>
      <c r="AG16" s="234">
        <f t="shared" si="14"/>
        <v>0</v>
      </c>
      <c r="AH16" s="234"/>
      <c r="AI16" s="234">
        <f t="shared" si="15"/>
        <v>0</v>
      </c>
      <c r="AJ16" s="234"/>
      <c r="AK16" s="234">
        <f t="shared" si="16"/>
        <v>0</v>
      </c>
      <c r="AL16" s="234"/>
      <c r="AM16" s="234">
        <f t="shared" si="17"/>
        <v>0</v>
      </c>
      <c r="AN16" s="235">
        <f t="shared" si="20"/>
        <v>0</v>
      </c>
      <c r="AO16" s="235">
        <f t="shared" si="18"/>
        <v>0</v>
      </c>
      <c r="AP16" s="235">
        <f t="shared" si="21"/>
        <v>0</v>
      </c>
      <c r="AQ16" s="235">
        <f t="shared" si="18"/>
        <v>0</v>
      </c>
      <c r="AR16" s="239"/>
      <c r="AS16" s="239"/>
      <c r="AT16" s="277" t="e">
        <f t="shared" si="22"/>
        <v>#DIV/0!</v>
      </c>
      <c r="AU16" s="277" t="e">
        <f t="shared" si="23"/>
        <v>#DIV/0!</v>
      </c>
      <c r="AV16" s="235">
        <f t="shared" si="24"/>
        <v>0</v>
      </c>
      <c r="AW16" s="235">
        <f t="shared" si="19"/>
        <v>0</v>
      </c>
      <c r="AX16" s="236"/>
      <c r="AY16" s="237"/>
      <c r="AZ16" s="237"/>
      <c r="BA16" s="237"/>
      <c r="BB16" s="238"/>
      <c r="BC16" s="238"/>
      <c r="BD16" s="238"/>
      <c r="BE16" s="239"/>
      <c r="BF16" s="239"/>
      <c r="BG16" s="240"/>
    </row>
    <row r="17" spans="1:59" s="260" customFormat="1" ht="11.25" outlineLevel="2" x14ac:dyDescent="0.2">
      <c r="A17" s="261">
        <v>5</v>
      </c>
      <c r="B17" s="261" t="s">
        <v>124</v>
      </c>
      <c r="C17" s="233" t="s">
        <v>155</v>
      </c>
      <c r="D17" s="234"/>
      <c r="E17" s="234">
        <f t="shared" si="0"/>
        <v>0</v>
      </c>
      <c r="F17" s="234"/>
      <c r="G17" s="234">
        <f t="shared" si="1"/>
        <v>0</v>
      </c>
      <c r="H17" s="234"/>
      <c r="I17" s="234">
        <f t="shared" si="2"/>
        <v>0</v>
      </c>
      <c r="J17" s="234"/>
      <c r="K17" s="234">
        <f t="shared" si="3"/>
        <v>0</v>
      </c>
      <c r="L17" s="234">
        <v>0</v>
      </c>
      <c r="M17" s="234">
        <f t="shared" si="4"/>
        <v>0</v>
      </c>
      <c r="N17" s="234">
        <v>0</v>
      </c>
      <c r="O17" s="234">
        <f t="shared" si="5"/>
        <v>0</v>
      </c>
      <c r="P17" s="234">
        <v>250</v>
      </c>
      <c r="Q17" s="234">
        <f t="shared" si="6"/>
        <v>46279750</v>
      </c>
      <c r="R17" s="234">
        <v>111</v>
      </c>
      <c r="S17" s="234">
        <f t="shared" si="7"/>
        <v>18034836</v>
      </c>
      <c r="T17" s="234"/>
      <c r="U17" s="234">
        <f t="shared" si="8"/>
        <v>0</v>
      </c>
      <c r="V17" s="234"/>
      <c r="W17" s="234">
        <f t="shared" si="9"/>
        <v>0</v>
      </c>
      <c r="X17" s="234"/>
      <c r="Y17" s="234">
        <f t="shared" si="10"/>
        <v>0</v>
      </c>
      <c r="Z17" s="234"/>
      <c r="AA17" s="234">
        <f t="shared" si="11"/>
        <v>0</v>
      </c>
      <c r="AB17" s="234"/>
      <c r="AC17" s="234">
        <f t="shared" si="12"/>
        <v>0</v>
      </c>
      <c r="AD17" s="234">
        <v>70</v>
      </c>
      <c r="AE17" s="234">
        <f t="shared" si="13"/>
        <v>42545720</v>
      </c>
      <c r="AF17" s="234"/>
      <c r="AG17" s="234">
        <f t="shared" si="14"/>
        <v>0</v>
      </c>
      <c r="AH17" s="234"/>
      <c r="AI17" s="234">
        <f t="shared" si="15"/>
        <v>0</v>
      </c>
      <c r="AJ17" s="234"/>
      <c r="AK17" s="234">
        <f t="shared" si="16"/>
        <v>0</v>
      </c>
      <c r="AL17" s="234">
        <v>20</v>
      </c>
      <c r="AM17" s="234">
        <f t="shared" si="17"/>
        <v>16376120</v>
      </c>
      <c r="AN17" s="235">
        <f t="shared" si="20"/>
        <v>250</v>
      </c>
      <c r="AO17" s="235">
        <f t="shared" si="18"/>
        <v>46279750</v>
      </c>
      <c r="AP17" s="235">
        <f t="shared" si="21"/>
        <v>201</v>
      </c>
      <c r="AQ17" s="235">
        <f t="shared" si="18"/>
        <v>76956676</v>
      </c>
      <c r="AR17" s="239"/>
      <c r="AS17" s="239"/>
      <c r="AT17" s="277" t="e">
        <f t="shared" si="22"/>
        <v>#DIV/0!</v>
      </c>
      <c r="AU17" s="277" t="e">
        <f t="shared" si="23"/>
        <v>#DIV/0!</v>
      </c>
      <c r="AV17" s="235">
        <f t="shared" si="24"/>
        <v>451</v>
      </c>
      <c r="AW17" s="235">
        <f t="shared" si="19"/>
        <v>123236400</v>
      </c>
      <c r="AX17" s="236"/>
      <c r="AY17" s="237"/>
      <c r="AZ17" s="237"/>
      <c r="BA17" s="237"/>
      <c r="BB17" s="238"/>
      <c r="BC17" s="238"/>
      <c r="BD17" s="238"/>
      <c r="BE17" s="239"/>
      <c r="BF17" s="239"/>
      <c r="BG17" s="240"/>
    </row>
    <row r="18" spans="1:59" s="260" customFormat="1" ht="11.25" outlineLevel="2" x14ac:dyDescent="0.2">
      <c r="A18" s="261">
        <v>6</v>
      </c>
      <c r="B18" s="261" t="s">
        <v>124</v>
      </c>
      <c r="C18" s="233" t="s">
        <v>121</v>
      </c>
      <c r="D18" s="234"/>
      <c r="E18" s="234">
        <f t="shared" si="0"/>
        <v>0</v>
      </c>
      <c r="F18" s="234"/>
      <c r="G18" s="234">
        <f t="shared" si="1"/>
        <v>0</v>
      </c>
      <c r="H18" s="234"/>
      <c r="I18" s="234">
        <f t="shared" si="2"/>
        <v>0</v>
      </c>
      <c r="J18" s="234"/>
      <c r="K18" s="234">
        <f t="shared" si="3"/>
        <v>0</v>
      </c>
      <c r="L18" s="234">
        <v>119</v>
      </c>
      <c r="M18" s="234">
        <f t="shared" si="4"/>
        <v>19218976</v>
      </c>
      <c r="N18" s="234">
        <v>373</v>
      </c>
      <c r="O18" s="234">
        <f t="shared" si="5"/>
        <v>53327064</v>
      </c>
      <c r="P18" s="234"/>
      <c r="Q18" s="234">
        <f t="shared" si="6"/>
        <v>0</v>
      </c>
      <c r="R18" s="234"/>
      <c r="S18" s="234">
        <f t="shared" si="7"/>
        <v>0</v>
      </c>
      <c r="T18" s="234"/>
      <c r="U18" s="234">
        <f t="shared" si="8"/>
        <v>0</v>
      </c>
      <c r="V18" s="234"/>
      <c r="W18" s="234">
        <f t="shared" si="9"/>
        <v>0</v>
      </c>
      <c r="X18" s="234"/>
      <c r="Y18" s="234">
        <f t="shared" si="10"/>
        <v>0</v>
      </c>
      <c r="Z18" s="234"/>
      <c r="AA18" s="234">
        <f t="shared" si="11"/>
        <v>0</v>
      </c>
      <c r="AB18" s="234"/>
      <c r="AC18" s="234">
        <f t="shared" si="12"/>
        <v>0</v>
      </c>
      <c r="AD18" s="234"/>
      <c r="AE18" s="234">
        <f t="shared" si="13"/>
        <v>0</v>
      </c>
      <c r="AF18" s="234"/>
      <c r="AG18" s="234">
        <f t="shared" si="14"/>
        <v>0</v>
      </c>
      <c r="AH18" s="234"/>
      <c r="AI18" s="234">
        <f t="shared" si="15"/>
        <v>0</v>
      </c>
      <c r="AJ18" s="234"/>
      <c r="AK18" s="234">
        <f t="shared" si="16"/>
        <v>0</v>
      </c>
      <c r="AL18" s="234"/>
      <c r="AM18" s="234">
        <f t="shared" si="17"/>
        <v>0</v>
      </c>
      <c r="AN18" s="235">
        <f t="shared" si="20"/>
        <v>119</v>
      </c>
      <c r="AO18" s="235">
        <f t="shared" si="18"/>
        <v>19218976</v>
      </c>
      <c r="AP18" s="235">
        <f t="shared" si="21"/>
        <v>373</v>
      </c>
      <c r="AQ18" s="235">
        <f t="shared" si="18"/>
        <v>53327064</v>
      </c>
      <c r="AR18" s="239"/>
      <c r="AS18" s="239"/>
      <c r="AT18" s="277" t="e">
        <f t="shared" si="22"/>
        <v>#DIV/0!</v>
      </c>
      <c r="AU18" s="277" t="e">
        <f t="shared" si="23"/>
        <v>#DIV/0!</v>
      </c>
      <c r="AV18" s="235">
        <f t="shared" si="24"/>
        <v>492</v>
      </c>
      <c r="AW18" s="235">
        <f t="shared" si="19"/>
        <v>72546000</v>
      </c>
      <c r="AX18" s="236"/>
      <c r="AY18" s="237"/>
      <c r="AZ18" s="237"/>
      <c r="BA18" s="237"/>
      <c r="BB18" s="238"/>
      <c r="BC18" s="238"/>
      <c r="BD18" s="238"/>
      <c r="BE18" s="239"/>
      <c r="BF18" s="239"/>
      <c r="BG18" s="240"/>
    </row>
    <row r="19" spans="1:59" s="260" customFormat="1" ht="22.5" outlineLevel="2" x14ac:dyDescent="0.2">
      <c r="A19" s="261">
        <v>7</v>
      </c>
      <c r="B19" s="261" t="s">
        <v>124</v>
      </c>
      <c r="C19" s="233" t="s">
        <v>272</v>
      </c>
      <c r="D19" s="234"/>
      <c r="E19" s="234">
        <f t="shared" si="0"/>
        <v>0</v>
      </c>
      <c r="F19" s="234"/>
      <c r="G19" s="234">
        <f t="shared" si="1"/>
        <v>0</v>
      </c>
      <c r="H19" s="234"/>
      <c r="I19" s="234">
        <f t="shared" si="2"/>
        <v>0</v>
      </c>
      <c r="J19" s="234"/>
      <c r="K19" s="234">
        <f t="shared" si="3"/>
        <v>0</v>
      </c>
      <c r="L19" s="234"/>
      <c r="M19" s="234">
        <f t="shared" si="4"/>
        <v>0</v>
      </c>
      <c r="N19" s="234">
        <v>32</v>
      </c>
      <c r="O19" s="234">
        <f t="shared" si="5"/>
        <v>4574976</v>
      </c>
      <c r="P19" s="234"/>
      <c r="Q19" s="234">
        <f t="shared" si="6"/>
        <v>0</v>
      </c>
      <c r="R19" s="234"/>
      <c r="S19" s="234">
        <f t="shared" si="7"/>
        <v>0</v>
      </c>
      <c r="T19" s="234"/>
      <c r="U19" s="234">
        <f t="shared" si="8"/>
        <v>0</v>
      </c>
      <c r="V19" s="234"/>
      <c r="W19" s="234">
        <f t="shared" si="9"/>
        <v>0</v>
      </c>
      <c r="X19" s="234"/>
      <c r="Y19" s="234">
        <f t="shared" si="10"/>
        <v>0</v>
      </c>
      <c r="Z19" s="234"/>
      <c r="AA19" s="234">
        <f t="shared" si="11"/>
        <v>0</v>
      </c>
      <c r="AB19" s="234"/>
      <c r="AC19" s="234">
        <f t="shared" si="12"/>
        <v>0</v>
      </c>
      <c r="AD19" s="234"/>
      <c r="AE19" s="234">
        <f t="shared" si="13"/>
        <v>0</v>
      </c>
      <c r="AF19" s="234"/>
      <c r="AG19" s="234">
        <f t="shared" si="14"/>
        <v>0</v>
      </c>
      <c r="AH19" s="234"/>
      <c r="AI19" s="234">
        <f t="shared" si="15"/>
        <v>0</v>
      </c>
      <c r="AJ19" s="234"/>
      <c r="AK19" s="234">
        <f t="shared" si="16"/>
        <v>0</v>
      </c>
      <c r="AL19" s="234"/>
      <c r="AM19" s="234">
        <f t="shared" si="17"/>
        <v>0</v>
      </c>
      <c r="AN19" s="235">
        <f t="shared" si="20"/>
        <v>0</v>
      </c>
      <c r="AO19" s="235">
        <f t="shared" si="18"/>
        <v>0</v>
      </c>
      <c r="AP19" s="235">
        <f t="shared" si="21"/>
        <v>32</v>
      </c>
      <c r="AQ19" s="235">
        <f t="shared" si="18"/>
        <v>4574976</v>
      </c>
      <c r="AR19" s="239"/>
      <c r="AS19" s="239"/>
      <c r="AT19" s="277" t="e">
        <f t="shared" si="22"/>
        <v>#DIV/0!</v>
      </c>
      <c r="AU19" s="277" t="e">
        <f t="shared" si="23"/>
        <v>#DIV/0!</v>
      </c>
      <c r="AV19" s="235">
        <f t="shared" si="24"/>
        <v>32</v>
      </c>
      <c r="AW19" s="235">
        <f t="shared" si="19"/>
        <v>4575000</v>
      </c>
      <c r="AX19" s="236"/>
      <c r="AY19" s="237"/>
      <c r="AZ19" s="237"/>
      <c r="BA19" s="237"/>
      <c r="BB19" s="238"/>
      <c r="BC19" s="238"/>
      <c r="BD19" s="238"/>
      <c r="BE19" s="239"/>
      <c r="BF19" s="239"/>
      <c r="BG19" s="240"/>
    </row>
    <row r="20" spans="1:59" s="260" customFormat="1" ht="11.25" outlineLevel="2" x14ac:dyDescent="0.2">
      <c r="A20" s="261">
        <v>8</v>
      </c>
      <c r="B20" s="261" t="s">
        <v>124</v>
      </c>
      <c r="C20" s="233" t="s">
        <v>118</v>
      </c>
      <c r="D20" s="234"/>
      <c r="E20" s="234">
        <f t="shared" si="0"/>
        <v>0</v>
      </c>
      <c r="F20" s="234"/>
      <c r="G20" s="234">
        <f t="shared" si="1"/>
        <v>0</v>
      </c>
      <c r="H20" s="234"/>
      <c r="I20" s="234">
        <f t="shared" si="2"/>
        <v>0</v>
      </c>
      <c r="J20" s="234"/>
      <c r="K20" s="234">
        <f t="shared" si="3"/>
        <v>0</v>
      </c>
      <c r="L20" s="234">
        <v>205</v>
      </c>
      <c r="M20" s="234">
        <f t="shared" si="4"/>
        <v>33108320</v>
      </c>
      <c r="N20" s="234">
        <v>343</v>
      </c>
      <c r="O20" s="234">
        <f t="shared" si="5"/>
        <v>49038024</v>
      </c>
      <c r="P20" s="234"/>
      <c r="Q20" s="234">
        <f t="shared" si="6"/>
        <v>0</v>
      </c>
      <c r="R20" s="234"/>
      <c r="S20" s="234">
        <f t="shared" si="7"/>
        <v>0</v>
      </c>
      <c r="T20" s="234"/>
      <c r="U20" s="234">
        <f t="shared" si="8"/>
        <v>0</v>
      </c>
      <c r="V20" s="234"/>
      <c r="W20" s="234">
        <f t="shared" si="9"/>
        <v>0</v>
      </c>
      <c r="X20" s="234"/>
      <c r="Y20" s="234">
        <f t="shared" si="10"/>
        <v>0</v>
      </c>
      <c r="Z20" s="234"/>
      <c r="AA20" s="234">
        <f t="shared" si="11"/>
        <v>0</v>
      </c>
      <c r="AB20" s="234"/>
      <c r="AC20" s="234">
        <f t="shared" si="12"/>
        <v>0</v>
      </c>
      <c r="AD20" s="234"/>
      <c r="AE20" s="234">
        <f t="shared" si="13"/>
        <v>0</v>
      </c>
      <c r="AF20" s="234"/>
      <c r="AG20" s="234">
        <f t="shared" si="14"/>
        <v>0</v>
      </c>
      <c r="AH20" s="234"/>
      <c r="AI20" s="234">
        <f t="shared" si="15"/>
        <v>0</v>
      </c>
      <c r="AJ20" s="234"/>
      <c r="AK20" s="234">
        <f t="shared" si="16"/>
        <v>0</v>
      </c>
      <c r="AL20" s="234"/>
      <c r="AM20" s="234">
        <f t="shared" si="17"/>
        <v>0</v>
      </c>
      <c r="AN20" s="235">
        <f t="shared" si="20"/>
        <v>205</v>
      </c>
      <c r="AO20" s="235">
        <f t="shared" si="18"/>
        <v>33108320</v>
      </c>
      <c r="AP20" s="235">
        <f t="shared" si="21"/>
        <v>343</v>
      </c>
      <c r="AQ20" s="235">
        <f t="shared" si="18"/>
        <v>49038024</v>
      </c>
      <c r="AR20" s="239"/>
      <c r="AS20" s="239"/>
      <c r="AT20" s="277" t="e">
        <f t="shared" si="22"/>
        <v>#DIV/0!</v>
      </c>
      <c r="AU20" s="277" t="e">
        <f t="shared" si="23"/>
        <v>#DIV/0!</v>
      </c>
      <c r="AV20" s="235">
        <f t="shared" si="24"/>
        <v>548</v>
      </c>
      <c r="AW20" s="235">
        <f t="shared" si="19"/>
        <v>82146300</v>
      </c>
      <c r="AX20" s="236"/>
      <c r="AY20" s="237"/>
      <c r="AZ20" s="237"/>
      <c r="BA20" s="237"/>
      <c r="BB20" s="238"/>
      <c r="BC20" s="238"/>
      <c r="BD20" s="238"/>
      <c r="BE20" s="239"/>
      <c r="BF20" s="239"/>
      <c r="BG20" s="240"/>
    </row>
    <row r="21" spans="1:59" s="260" customFormat="1" ht="11.25" outlineLevel="2" x14ac:dyDescent="0.2">
      <c r="A21" s="261">
        <v>9</v>
      </c>
      <c r="B21" s="261" t="s">
        <v>124</v>
      </c>
      <c r="C21" s="233" t="s">
        <v>41</v>
      </c>
      <c r="D21" s="234"/>
      <c r="E21" s="234">
        <f t="shared" si="0"/>
        <v>0</v>
      </c>
      <c r="F21" s="234"/>
      <c r="G21" s="234">
        <f t="shared" si="1"/>
        <v>0</v>
      </c>
      <c r="H21" s="234"/>
      <c r="I21" s="234">
        <f t="shared" si="2"/>
        <v>0</v>
      </c>
      <c r="J21" s="234"/>
      <c r="K21" s="234">
        <f t="shared" si="3"/>
        <v>0</v>
      </c>
      <c r="L21" s="234">
        <v>0</v>
      </c>
      <c r="M21" s="234">
        <f t="shared" si="4"/>
        <v>0</v>
      </c>
      <c r="N21" s="234">
        <v>0</v>
      </c>
      <c r="O21" s="234">
        <f t="shared" si="5"/>
        <v>0</v>
      </c>
      <c r="P21" s="234">
        <v>22</v>
      </c>
      <c r="Q21" s="234">
        <f t="shared" si="6"/>
        <v>4072618</v>
      </c>
      <c r="R21" s="234">
        <v>87</v>
      </c>
      <c r="S21" s="234">
        <f t="shared" si="7"/>
        <v>14135412</v>
      </c>
      <c r="T21" s="234"/>
      <c r="U21" s="234">
        <f t="shared" si="8"/>
        <v>0</v>
      </c>
      <c r="V21" s="234"/>
      <c r="W21" s="234">
        <f t="shared" si="9"/>
        <v>0</v>
      </c>
      <c r="X21" s="234"/>
      <c r="Y21" s="234">
        <f t="shared" si="10"/>
        <v>0</v>
      </c>
      <c r="Z21" s="234"/>
      <c r="AA21" s="234">
        <f t="shared" si="11"/>
        <v>0</v>
      </c>
      <c r="AB21" s="234"/>
      <c r="AC21" s="234">
        <f t="shared" si="12"/>
        <v>0</v>
      </c>
      <c r="AD21" s="234"/>
      <c r="AE21" s="234">
        <f t="shared" si="13"/>
        <v>0</v>
      </c>
      <c r="AF21" s="234"/>
      <c r="AG21" s="234">
        <f t="shared" si="14"/>
        <v>0</v>
      </c>
      <c r="AH21" s="234"/>
      <c r="AI21" s="234">
        <f t="shared" si="15"/>
        <v>0</v>
      </c>
      <c r="AJ21" s="234"/>
      <c r="AK21" s="234">
        <f t="shared" si="16"/>
        <v>0</v>
      </c>
      <c r="AL21" s="234"/>
      <c r="AM21" s="234">
        <f t="shared" si="17"/>
        <v>0</v>
      </c>
      <c r="AN21" s="235">
        <f t="shared" si="20"/>
        <v>22</v>
      </c>
      <c r="AO21" s="235">
        <f t="shared" si="18"/>
        <v>4072618</v>
      </c>
      <c r="AP21" s="235">
        <f t="shared" si="21"/>
        <v>87</v>
      </c>
      <c r="AQ21" s="235">
        <f t="shared" si="18"/>
        <v>14135412</v>
      </c>
      <c r="AR21" s="239"/>
      <c r="AS21" s="239"/>
      <c r="AT21" s="277" t="e">
        <f t="shared" si="22"/>
        <v>#DIV/0!</v>
      </c>
      <c r="AU21" s="277" t="e">
        <f t="shared" si="23"/>
        <v>#DIV/0!</v>
      </c>
      <c r="AV21" s="235">
        <f t="shared" si="24"/>
        <v>109</v>
      </c>
      <c r="AW21" s="235">
        <f t="shared" si="19"/>
        <v>18208000</v>
      </c>
      <c r="AX21" s="236"/>
      <c r="AY21" s="237"/>
      <c r="AZ21" s="237"/>
      <c r="BA21" s="237"/>
      <c r="BB21" s="238"/>
      <c r="BC21" s="238"/>
      <c r="BD21" s="238"/>
      <c r="BE21" s="239"/>
      <c r="BF21" s="239"/>
      <c r="BG21" s="240"/>
    </row>
    <row r="22" spans="1:59" s="260" customFormat="1" ht="11.25" outlineLevel="2" x14ac:dyDescent="0.2">
      <c r="A22" s="261">
        <v>10</v>
      </c>
      <c r="B22" s="261" t="s">
        <v>124</v>
      </c>
      <c r="C22" s="233" t="s">
        <v>156</v>
      </c>
      <c r="D22" s="234"/>
      <c r="E22" s="234">
        <f t="shared" si="0"/>
        <v>0</v>
      </c>
      <c r="F22" s="234"/>
      <c r="G22" s="234">
        <f t="shared" si="1"/>
        <v>0</v>
      </c>
      <c r="H22" s="234"/>
      <c r="I22" s="234">
        <f t="shared" si="2"/>
        <v>0</v>
      </c>
      <c r="J22" s="234"/>
      <c r="K22" s="234">
        <f t="shared" si="3"/>
        <v>0</v>
      </c>
      <c r="L22" s="234">
        <v>0</v>
      </c>
      <c r="M22" s="234">
        <f t="shared" si="4"/>
        <v>0</v>
      </c>
      <c r="N22" s="234">
        <v>0</v>
      </c>
      <c r="O22" s="234">
        <f t="shared" si="5"/>
        <v>0</v>
      </c>
      <c r="P22" s="234">
        <v>300</v>
      </c>
      <c r="Q22" s="234">
        <f t="shared" si="6"/>
        <v>55535700</v>
      </c>
      <c r="R22" s="234">
        <v>225</v>
      </c>
      <c r="S22" s="234">
        <f t="shared" si="7"/>
        <v>36557100</v>
      </c>
      <c r="T22" s="234"/>
      <c r="U22" s="234">
        <f t="shared" si="8"/>
        <v>0</v>
      </c>
      <c r="V22" s="234"/>
      <c r="W22" s="234">
        <f t="shared" si="9"/>
        <v>0</v>
      </c>
      <c r="X22" s="234"/>
      <c r="Y22" s="234">
        <f t="shared" si="10"/>
        <v>0</v>
      </c>
      <c r="Z22" s="234"/>
      <c r="AA22" s="234">
        <f t="shared" si="11"/>
        <v>0</v>
      </c>
      <c r="AB22" s="234"/>
      <c r="AC22" s="234">
        <f t="shared" si="12"/>
        <v>0</v>
      </c>
      <c r="AD22" s="241">
        <v>110</v>
      </c>
      <c r="AE22" s="241">
        <f t="shared" si="13"/>
        <v>66857560</v>
      </c>
      <c r="AF22" s="234"/>
      <c r="AG22" s="234">
        <f t="shared" si="14"/>
        <v>0</v>
      </c>
      <c r="AH22" s="234"/>
      <c r="AI22" s="234">
        <f t="shared" si="15"/>
        <v>0</v>
      </c>
      <c r="AJ22" s="234"/>
      <c r="AK22" s="234">
        <f t="shared" si="16"/>
        <v>0</v>
      </c>
      <c r="AL22" s="241">
        <v>30</v>
      </c>
      <c r="AM22" s="234">
        <f t="shared" si="17"/>
        <v>24564180</v>
      </c>
      <c r="AN22" s="235">
        <f t="shared" si="20"/>
        <v>300</v>
      </c>
      <c r="AO22" s="235">
        <f t="shared" si="18"/>
        <v>55535700</v>
      </c>
      <c r="AP22" s="235">
        <f t="shared" si="21"/>
        <v>365</v>
      </c>
      <c r="AQ22" s="235">
        <f t="shared" si="18"/>
        <v>127978840</v>
      </c>
      <c r="AR22" s="239"/>
      <c r="AS22" s="239"/>
      <c r="AT22" s="277" t="e">
        <f t="shared" si="22"/>
        <v>#DIV/0!</v>
      </c>
      <c r="AU22" s="277" t="e">
        <f t="shared" si="23"/>
        <v>#DIV/0!</v>
      </c>
      <c r="AV22" s="235">
        <f t="shared" si="24"/>
        <v>665</v>
      </c>
      <c r="AW22" s="235">
        <f t="shared" si="19"/>
        <v>183514500</v>
      </c>
      <c r="AX22" s="236"/>
      <c r="AY22" s="237"/>
      <c r="AZ22" s="237"/>
      <c r="BA22" s="237"/>
      <c r="BB22" s="238"/>
      <c r="BC22" s="238"/>
      <c r="BD22" s="238"/>
      <c r="BE22" s="239"/>
      <c r="BF22" s="239"/>
      <c r="BG22" s="240"/>
    </row>
    <row r="23" spans="1:59" s="260" customFormat="1" ht="11.25" outlineLevel="2" x14ac:dyDescent="0.2">
      <c r="A23" s="261">
        <v>11</v>
      </c>
      <c r="B23" s="261" t="s">
        <v>124</v>
      </c>
      <c r="C23" s="233" t="s">
        <v>120</v>
      </c>
      <c r="D23" s="234"/>
      <c r="E23" s="234">
        <f t="shared" si="0"/>
        <v>0</v>
      </c>
      <c r="F23" s="234"/>
      <c r="G23" s="234">
        <f t="shared" si="1"/>
        <v>0</v>
      </c>
      <c r="H23" s="234"/>
      <c r="I23" s="234">
        <f t="shared" si="2"/>
        <v>0</v>
      </c>
      <c r="J23" s="234"/>
      <c r="K23" s="234">
        <f t="shared" si="3"/>
        <v>0</v>
      </c>
      <c r="L23" s="234"/>
      <c r="M23" s="234">
        <f t="shared" si="4"/>
        <v>0</v>
      </c>
      <c r="N23" s="234"/>
      <c r="O23" s="234">
        <f t="shared" si="5"/>
        <v>0</v>
      </c>
      <c r="P23" s="234">
        <v>45</v>
      </c>
      <c r="Q23" s="234">
        <f t="shared" si="6"/>
        <v>8330355</v>
      </c>
      <c r="R23" s="234">
        <v>104</v>
      </c>
      <c r="S23" s="234">
        <f t="shared" si="7"/>
        <v>16897504</v>
      </c>
      <c r="T23" s="234"/>
      <c r="U23" s="234">
        <f t="shared" si="8"/>
        <v>0</v>
      </c>
      <c r="V23" s="234"/>
      <c r="W23" s="234">
        <f t="shared" si="9"/>
        <v>0</v>
      </c>
      <c r="X23" s="234"/>
      <c r="Y23" s="234">
        <f t="shared" si="10"/>
        <v>0</v>
      </c>
      <c r="Z23" s="234"/>
      <c r="AA23" s="234">
        <f t="shared" si="11"/>
        <v>0</v>
      </c>
      <c r="AB23" s="234"/>
      <c r="AC23" s="234">
        <f t="shared" si="12"/>
        <v>0</v>
      </c>
      <c r="AD23" s="234"/>
      <c r="AE23" s="234">
        <f t="shared" si="13"/>
        <v>0</v>
      </c>
      <c r="AF23" s="234"/>
      <c r="AG23" s="234">
        <f t="shared" si="14"/>
        <v>0</v>
      </c>
      <c r="AH23" s="234"/>
      <c r="AI23" s="234">
        <f t="shared" si="15"/>
        <v>0</v>
      </c>
      <c r="AJ23" s="234"/>
      <c r="AK23" s="234">
        <f t="shared" si="16"/>
        <v>0</v>
      </c>
      <c r="AL23" s="234"/>
      <c r="AM23" s="234">
        <f t="shared" si="17"/>
        <v>0</v>
      </c>
      <c r="AN23" s="235">
        <f t="shared" si="20"/>
        <v>45</v>
      </c>
      <c r="AO23" s="235">
        <f t="shared" si="18"/>
        <v>8330355</v>
      </c>
      <c r="AP23" s="235">
        <f t="shared" si="21"/>
        <v>104</v>
      </c>
      <c r="AQ23" s="235">
        <f t="shared" si="18"/>
        <v>16897504</v>
      </c>
      <c r="AR23" s="239"/>
      <c r="AS23" s="239"/>
      <c r="AT23" s="277" t="e">
        <f t="shared" si="22"/>
        <v>#DIV/0!</v>
      </c>
      <c r="AU23" s="277" t="e">
        <f t="shared" si="23"/>
        <v>#DIV/0!</v>
      </c>
      <c r="AV23" s="235">
        <f t="shared" si="24"/>
        <v>149</v>
      </c>
      <c r="AW23" s="235">
        <f t="shared" si="19"/>
        <v>25227900</v>
      </c>
      <c r="AX23" s="236"/>
      <c r="AY23" s="237"/>
      <c r="AZ23" s="237"/>
      <c r="BA23" s="237"/>
      <c r="BB23" s="238"/>
      <c r="BC23" s="238"/>
      <c r="BD23" s="238"/>
      <c r="BE23" s="239"/>
      <c r="BF23" s="239"/>
      <c r="BG23" s="240"/>
    </row>
    <row r="24" spans="1:59" s="260" customFormat="1" ht="11.25" outlineLevel="2" x14ac:dyDescent="0.2">
      <c r="A24" s="261">
        <v>12</v>
      </c>
      <c r="B24" s="261" t="s">
        <v>124</v>
      </c>
      <c r="C24" s="233" t="s">
        <v>157</v>
      </c>
      <c r="D24" s="234"/>
      <c r="E24" s="234">
        <f t="shared" si="0"/>
        <v>0</v>
      </c>
      <c r="F24" s="234"/>
      <c r="G24" s="234">
        <f t="shared" si="1"/>
        <v>0</v>
      </c>
      <c r="H24" s="234"/>
      <c r="I24" s="234">
        <f t="shared" si="2"/>
        <v>0</v>
      </c>
      <c r="J24" s="234"/>
      <c r="K24" s="234">
        <f t="shared" si="3"/>
        <v>0</v>
      </c>
      <c r="L24" s="234">
        <v>140</v>
      </c>
      <c r="M24" s="234">
        <f t="shared" si="4"/>
        <v>22610560</v>
      </c>
      <c r="N24" s="234">
        <v>181</v>
      </c>
      <c r="O24" s="234">
        <f t="shared" si="5"/>
        <v>25877208</v>
      </c>
      <c r="P24" s="234"/>
      <c r="Q24" s="234">
        <f t="shared" si="6"/>
        <v>0</v>
      </c>
      <c r="R24" s="234"/>
      <c r="S24" s="234">
        <f t="shared" si="7"/>
        <v>0</v>
      </c>
      <c r="T24" s="234"/>
      <c r="U24" s="234">
        <f t="shared" si="8"/>
        <v>0</v>
      </c>
      <c r="V24" s="234"/>
      <c r="W24" s="234">
        <f t="shared" si="9"/>
        <v>0</v>
      </c>
      <c r="X24" s="234"/>
      <c r="Y24" s="234">
        <f t="shared" si="10"/>
        <v>0</v>
      </c>
      <c r="Z24" s="234"/>
      <c r="AA24" s="234">
        <f t="shared" si="11"/>
        <v>0</v>
      </c>
      <c r="AB24" s="234"/>
      <c r="AC24" s="234">
        <f t="shared" si="12"/>
        <v>0</v>
      </c>
      <c r="AD24" s="234"/>
      <c r="AE24" s="234">
        <f t="shared" si="13"/>
        <v>0</v>
      </c>
      <c r="AF24" s="234"/>
      <c r="AG24" s="234">
        <f t="shared" si="14"/>
        <v>0</v>
      </c>
      <c r="AH24" s="234"/>
      <c r="AI24" s="234">
        <f t="shared" si="15"/>
        <v>0</v>
      </c>
      <c r="AJ24" s="234"/>
      <c r="AK24" s="234">
        <f t="shared" si="16"/>
        <v>0</v>
      </c>
      <c r="AL24" s="234"/>
      <c r="AM24" s="234">
        <f t="shared" si="17"/>
        <v>0</v>
      </c>
      <c r="AN24" s="235">
        <f t="shared" si="20"/>
        <v>140</v>
      </c>
      <c r="AO24" s="235">
        <f t="shared" si="18"/>
        <v>22610560</v>
      </c>
      <c r="AP24" s="235">
        <f t="shared" si="21"/>
        <v>181</v>
      </c>
      <c r="AQ24" s="235">
        <f t="shared" si="18"/>
        <v>25877208</v>
      </c>
      <c r="AR24" s="239"/>
      <c r="AS24" s="239"/>
      <c r="AT24" s="277" t="e">
        <f t="shared" si="22"/>
        <v>#DIV/0!</v>
      </c>
      <c r="AU24" s="277" t="e">
        <f t="shared" si="23"/>
        <v>#DIV/0!</v>
      </c>
      <c r="AV24" s="235">
        <f t="shared" si="24"/>
        <v>321</v>
      </c>
      <c r="AW24" s="235">
        <f t="shared" si="19"/>
        <v>48487800</v>
      </c>
      <c r="AX24" s="236"/>
      <c r="AY24" s="237"/>
      <c r="AZ24" s="237"/>
      <c r="BA24" s="237"/>
      <c r="BB24" s="238"/>
      <c r="BC24" s="238"/>
      <c r="BD24" s="238"/>
      <c r="BE24" s="239"/>
      <c r="BF24" s="239"/>
      <c r="BG24" s="240"/>
    </row>
    <row r="25" spans="1:59" s="260" customFormat="1" ht="11.25" outlineLevel="2" x14ac:dyDescent="0.2">
      <c r="A25" s="261">
        <v>13</v>
      </c>
      <c r="B25" s="261" t="s">
        <v>124</v>
      </c>
      <c r="C25" s="233" t="s">
        <v>158</v>
      </c>
      <c r="D25" s="234"/>
      <c r="E25" s="234">
        <f t="shared" si="0"/>
        <v>0</v>
      </c>
      <c r="F25" s="234"/>
      <c r="G25" s="234">
        <f t="shared" si="1"/>
        <v>0</v>
      </c>
      <c r="H25" s="234"/>
      <c r="I25" s="234">
        <f t="shared" si="2"/>
        <v>0</v>
      </c>
      <c r="J25" s="234"/>
      <c r="K25" s="234">
        <f t="shared" si="3"/>
        <v>0</v>
      </c>
      <c r="L25" s="234">
        <v>0</v>
      </c>
      <c r="M25" s="234">
        <f t="shared" si="4"/>
        <v>0</v>
      </c>
      <c r="N25" s="234">
        <v>0</v>
      </c>
      <c r="O25" s="234">
        <f t="shared" si="5"/>
        <v>0</v>
      </c>
      <c r="P25" s="234">
        <v>30</v>
      </c>
      <c r="Q25" s="234">
        <f t="shared" si="6"/>
        <v>5553570</v>
      </c>
      <c r="R25" s="234">
        <v>45</v>
      </c>
      <c r="S25" s="234">
        <f t="shared" si="7"/>
        <v>7311420</v>
      </c>
      <c r="T25" s="234"/>
      <c r="U25" s="234">
        <f t="shared" si="8"/>
        <v>0</v>
      </c>
      <c r="V25" s="234"/>
      <c r="W25" s="234">
        <f t="shared" si="9"/>
        <v>0</v>
      </c>
      <c r="X25" s="234"/>
      <c r="Y25" s="234">
        <f t="shared" si="10"/>
        <v>0</v>
      </c>
      <c r="Z25" s="234"/>
      <c r="AA25" s="234">
        <f t="shared" si="11"/>
        <v>0</v>
      </c>
      <c r="AB25" s="234"/>
      <c r="AC25" s="234">
        <f t="shared" si="12"/>
        <v>0</v>
      </c>
      <c r="AD25" s="234"/>
      <c r="AE25" s="234">
        <f t="shared" si="13"/>
        <v>0</v>
      </c>
      <c r="AF25" s="234"/>
      <c r="AG25" s="234">
        <f t="shared" si="14"/>
        <v>0</v>
      </c>
      <c r="AH25" s="234"/>
      <c r="AI25" s="234">
        <f t="shared" si="15"/>
        <v>0</v>
      </c>
      <c r="AJ25" s="234"/>
      <c r="AK25" s="234">
        <f t="shared" si="16"/>
        <v>0</v>
      </c>
      <c r="AL25" s="234"/>
      <c r="AM25" s="234">
        <f t="shared" si="17"/>
        <v>0</v>
      </c>
      <c r="AN25" s="235">
        <f t="shared" si="20"/>
        <v>30</v>
      </c>
      <c r="AO25" s="235">
        <f t="shared" si="18"/>
        <v>5553570</v>
      </c>
      <c r="AP25" s="235">
        <f t="shared" si="21"/>
        <v>45</v>
      </c>
      <c r="AQ25" s="235">
        <f t="shared" si="18"/>
        <v>7311420</v>
      </c>
      <c r="AR25" s="239"/>
      <c r="AS25" s="239"/>
      <c r="AT25" s="277" t="e">
        <f t="shared" si="22"/>
        <v>#DIV/0!</v>
      </c>
      <c r="AU25" s="277" t="e">
        <f t="shared" si="23"/>
        <v>#DIV/0!</v>
      </c>
      <c r="AV25" s="235">
        <f t="shared" si="24"/>
        <v>75</v>
      </c>
      <c r="AW25" s="235">
        <f t="shared" si="19"/>
        <v>12865000</v>
      </c>
      <c r="AX25" s="236"/>
      <c r="AY25" s="237"/>
      <c r="AZ25" s="237"/>
      <c r="BA25" s="237"/>
      <c r="BB25" s="238"/>
      <c r="BC25" s="238"/>
      <c r="BD25" s="238"/>
      <c r="BE25" s="239"/>
      <c r="BF25" s="239"/>
      <c r="BG25" s="240"/>
    </row>
    <row r="26" spans="1:59" s="260" customFormat="1" ht="11.25" outlineLevel="2" x14ac:dyDescent="0.2">
      <c r="A26" s="261">
        <v>14</v>
      </c>
      <c r="B26" s="261" t="s">
        <v>124</v>
      </c>
      <c r="C26" s="233" t="s">
        <v>159</v>
      </c>
      <c r="D26" s="234"/>
      <c r="E26" s="234">
        <f t="shared" si="0"/>
        <v>0</v>
      </c>
      <c r="F26" s="234"/>
      <c r="G26" s="234">
        <f t="shared" si="1"/>
        <v>0</v>
      </c>
      <c r="H26" s="234"/>
      <c r="I26" s="234">
        <f t="shared" si="2"/>
        <v>0</v>
      </c>
      <c r="J26" s="234"/>
      <c r="K26" s="234">
        <f t="shared" si="3"/>
        <v>0</v>
      </c>
      <c r="L26" s="234">
        <v>0</v>
      </c>
      <c r="M26" s="234">
        <f t="shared" si="4"/>
        <v>0</v>
      </c>
      <c r="N26" s="234">
        <v>0</v>
      </c>
      <c r="O26" s="234">
        <f t="shared" si="5"/>
        <v>0</v>
      </c>
      <c r="P26" s="234">
        <v>75</v>
      </c>
      <c r="Q26" s="234">
        <f t="shared" si="6"/>
        <v>13883925</v>
      </c>
      <c r="R26" s="234">
        <v>39</v>
      </c>
      <c r="S26" s="234">
        <f t="shared" si="7"/>
        <v>6336564</v>
      </c>
      <c r="T26" s="234"/>
      <c r="U26" s="234">
        <f t="shared" si="8"/>
        <v>0</v>
      </c>
      <c r="V26" s="234"/>
      <c r="W26" s="234">
        <f t="shared" si="9"/>
        <v>0</v>
      </c>
      <c r="X26" s="234"/>
      <c r="Y26" s="234">
        <f t="shared" si="10"/>
        <v>0</v>
      </c>
      <c r="Z26" s="234"/>
      <c r="AA26" s="234">
        <f t="shared" si="11"/>
        <v>0</v>
      </c>
      <c r="AB26" s="234"/>
      <c r="AC26" s="234">
        <f t="shared" si="12"/>
        <v>0</v>
      </c>
      <c r="AD26" s="234">
        <v>30</v>
      </c>
      <c r="AE26" s="234">
        <f t="shared" si="13"/>
        <v>18233880</v>
      </c>
      <c r="AF26" s="234"/>
      <c r="AG26" s="234">
        <f t="shared" si="14"/>
        <v>0</v>
      </c>
      <c r="AH26" s="234"/>
      <c r="AI26" s="234">
        <f t="shared" si="15"/>
        <v>0</v>
      </c>
      <c r="AJ26" s="234"/>
      <c r="AK26" s="234">
        <f t="shared" si="16"/>
        <v>0</v>
      </c>
      <c r="AL26" s="234">
        <v>5</v>
      </c>
      <c r="AM26" s="234">
        <f t="shared" si="17"/>
        <v>4094030</v>
      </c>
      <c r="AN26" s="235">
        <f t="shared" si="20"/>
        <v>75</v>
      </c>
      <c r="AO26" s="235">
        <f t="shared" si="18"/>
        <v>13883925</v>
      </c>
      <c r="AP26" s="235">
        <f t="shared" si="21"/>
        <v>74</v>
      </c>
      <c r="AQ26" s="235">
        <f t="shared" si="18"/>
        <v>28664474</v>
      </c>
      <c r="AR26" s="239"/>
      <c r="AS26" s="239"/>
      <c r="AT26" s="277" t="e">
        <f t="shared" si="22"/>
        <v>#DIV/0!</v>
      </c>
      <c r="AU26" s="277" t="e">
        <f t="shared" si="23"/>
        <v>#DIV/0!</v>
      </c>
      <c r="AV26" s="235">
        <f t="shared" si="24"/>
        <v>149</v>
      </c>
      <c r="AW26" s="235">
        <f t="shared" si="19"/>
        <v>42548400</v>
      </c>
      <c r="AX26" s="236"/>
      <c r="AY26" s="237"/>
      <c r="AZ26" s="237"/>
      <c r="BA26" s="237"/>
      <c r="BB26" s="238"/>
      <c r="BC26" s="238"/>
      <c r="BD26" s="238"/>
      <c r="BE26" s="239"/>
      <c r="BF26" s="239"/>
      <c r="BG26" s="240"/>
    </row>
    <row r="27" spans="1:59" s="260" customFormat="1" ht="11.25" customHeight="1" outlineLevel="2" x14ac:dyDescent="0.2">
      <c r="A27" s="261">
        <v>15</v>
      </c>
      <c r="B27" s="261" t="s">
        <v>124</v>
      </c>
      <c r="C27" s="233" t="s">
        <v>160</v>
      </c>
      <c r="D27" s="234"/>
      <c r="E27" s="234">
        <f t="shared" si="0"/>
        <v>0</v>
      </c>
      <c r="F27" s="234"/>
      <c r="G27" s="234">
        <f t="shared" si="1"/>
        <v>0</v>
      </c>
      <c r="H27" s="234"/>
      <c r="I27" s="234">
        <f t="shared" si="2"/>
        <v>0</v>
      </c>
      <c r="J27" s="234"/>
      <c r="K27" s="234">
        <f t="shared" si="3"/>
        <v>0</v>
      </c>
      <c r="L27" s="234">
        <v>0</v>
      </c>
      <c r="M27" s="234">
        <f t="shared" si="4"/>
        <v>0</v>
      </c>
      <c r="N27" s="234">
        <v>0</v>
      </c>
      <c r="O27" s="234">
        <f t="shared" si="5"/>
        <v>0</v>
      </c>
      <c r="P27" s="234">
        <v>140</v>
      </c>
      <c r="Q27" s="234">
        <f t="shared" si="6"/>
        <v>25916660</v>
      </c>
      <c r="R27" s="234">
        <v>115</v>
      </c>
      <c r="S27" s="234">
        <f t="shared" si="7"/>
        <v>18684740</v>
      </c>
      <c r="T27" s="234"/>
      <c r="U27" s="234">
        <f t="shared" si="8"/>
        <v>0</v>
      </c>
      <c r="V27" s="234"/>
      <c r="W27" s="234">
        <f t="shared" si="9"/>
        <v>0</v>
      </c>
      <c r="X27" s="234"/>
      <c r="Y27" s="234">
        <f t="shared" si="10"/>
        <v>0</v>
      </c>
      <c r="Z27" s="234"/>
      <c r="AA27" s="234">
        <f t="shared" si="11"/>
        <v>0</v>
      </c>
      <c r="AB27" s="234"/>
      <c r="AC27" s="234">
        <f t="shared" si="12"/>
        <v>0</v>
      </c>
      <c r="AD27" s="234">
        <v>60</v>
      </c>
      <c r="AE27" s="234">
        <f t="shared" si="13"/>
        <v>36467760</v>
      </c>
      <c r="AF27" s="234"/>
      <c r="AG27" s="234">
        <f t="shared" si="14"/>
        <v>0</v>
      </c>
      <c r="AH27" s="234"/>
      <c r="AI27" s="234">
        <f t="shared" si="15"/>
        <v>0</v>
      </c>
      <c r="AJ27" s="234"/>
      <c r="AK27" s="234">
        <f t="shared" si="16"/>
        <v>0</v>
      </c>
      <c r="AL27" s="234">
        <v>10</v>
      </c>
      <c r="AM27" s="234">
        <f t="shared" si="17"/>
        <v>8188060</v>
      </c>
      <c r="AN27" s="235">
        <f t="shared" si="20"/>
        <v>140</v>
      </c>
      <c r="AO27" s="235">
        <f t="shared" si="18"/>
        <v>25916660</v>
      </c>
      <c r="AP27" s="235">
        <f t="shared" si="21"/>
        <v>185</v>
      </c>
      <c r="AQ27" s="235">
        <f t="shared" si="18"/>
        <v>63340560</v>
      </c>
      <c r="AR27" s="239"/>
      <c r="AS27" s="239"/>
      <c r="AT27" s="277" t="e">
        <f t="shared" si="22"/>
        <v>#DIV/0!</v>
      </c>
      <c r="AU27" s="277" t="e">
        <f t="shared" si="23"/>
        <v>#DIV/0!</v>
      </c>
      <c r="AV27" s="235">
        <f t="shared" si="24"/>
        <v>325</v>
      </c>
      <c r="AW27" s="235">
        <f t="shared" si="19"/>
        <v>89257200</v>
      </c>
      <c r="AX27" s="236"/>
      <c r="AY27" s="237"/>
      <c r="AZ27" s="237"/>
      <c r="BA27" s="237"/>
      <c r="BB27" s="238"/>
      <c r="BC27" s="238"/>
      <c r="BD27" s="238"/>
      <c r="BE27" s="239"/>
      <c r="BF27" s="239"/>
      <c r="BG27" s="240"/>
    </row>
    <row r="28" spans="1:59" s="260" customFormat="1" ht="11.25" outlineLevel="2" x14ac:dyDescent="0.2">
      <c r="A28" s="261">
        <v>16</v>
      </c>
      <c r="B28" s="261" t="s">
        <v>124</v>
      </c>
      <c r="C28" s="233" t="s">
        <v>161</v>
      </c>
      <c r="D28" s="234"/>
      <c r="E28" s="234">
        <f t="shared" si="0"/>
        <v>0</v>
      </c>
      <c r="F28" s="234"/>
      <c r="G28" s="234">
        <f t="shared" si="1"/>
        <v>0</v>
      </c>
      <c r="H28" s="234"/>
      <c r="I28" s="234">
        <f t="shared" si="2"/>
        <v>0</v>
      </c>
      <c r="J28" s="234"/>
      <c r="K28" s="234">
        <f t="shared" si="3"/>
        <v>0</v>
      </c>
      <c r="L28" s="234">
        <v>0</v>
      </c>
      <c r="M28" s="234">
        <f t="shared" si="4"/>
        <v>0</v>
      </c>
      <c r="N28" s="234">
        <v>0</v>
      </c>
      <c r="O28" s="234">
        <f t="shared" si="5"/>
        <v>0</v>
      </c>
      <c r="P28" s="234">
        <v>44</v>
      </c>
      <c r="Q28" s="234"/>
      <c r="R28" s="234">
        <v>46</v>
      </c>
      <c r="S28" s="234"/>
      <c r="T28" s="234"/>
      <c r="U28" s="234"/>
      <c r="V28" s="234"/>
      <c r="W28" s="234"/>
      <c r="X28" s="234"/>
      <c r="Y28" s="234"/>
      <c r="Z28" s="234"/>
      <c r="AA28" s="234">
        <f t="shared" ref="AA28" si="25">Z28*AA$12</f>
        <v>0</v>
      </c>
      <c r="AB28" s="234"/>
      <c r="AC28" s="234">
        <f t="shared" ref="AC28" si="26">AB28*AC$12</f>
        <v>0</v>
      </c>
      <c r="AD28" s="234">
        <v>20</v>
      </c>
      <c r="AE28" s="234">
        <f t="shared" ref="AE28" si="27">AD28*AE$12</f>
        <v>12155920</v>
      </c>
      <c r="AF28" s="234"/>
      <c r="AG28" s="234">
        <f t="shared" ref="AG28" si="28">AF28*AG$12</f>
        <v>0</v>
      </c>
      <c r="AH28" s="234"/>
      <c r="AI28" s="234">
        <f t="shared" ref="AI28" si="29">AH28*AI$12</f>
        <v>0</v>
      </c>
      <c r="AJ28" s="234"/>
      <c r="AK28" s="234">
        <f t="shared" ref="AK28" si="30">AJ28*AK$12</f>
        <v>0</v>
      </c>
      <c r="AL28" s="234">
        <v>10</v>
      </c>
      <c r="AM28" s="234">
        <f t="shared" ref="AM28" si="31">AL28*AM$12</f>
        <v>8188060</v>
      </c>
      <c r="AN28" s="235">
        <f t="shared" si="20"/>
        <v>44</v>
      </c>
      <c r="AO28" s="235">
        <f t="shared" ref="AO28" si="32">E28+I28+M28+Q28+U28+Y28+AC28+AG28+AK28</f>
        <v>0</v>
      </c>
      <c r="AP28" s="235">
        <f t="shared" si="21"/>
        <v>76</v>
      </c>
      <c r="AQ28" s="235">
        <f t="shared" ref="AQ28" si="33">G28+K28+O28+S28+W28+AA28+AE28+AI28+AM28</f>
        <v>20343980</v>
      </c>
      <c r="AR28" s="239"/>
      <c r="AS28" s="239"/>
      <c r="AT28" s="277"/>
      <c r="AU28" s="277" t="e">
        <f t="shared" si="23"/>
        <v>#DIV/0!</v>
      </c>
      <c r="AV28" s="235">
        <f t="shared" si="24"/>
        <v>120</v>
      </c>
      <c r="AW28" s="235">
        <f t="shared" si="19"/>
        <v>20344000</v>
      </c>
      <c r="AX28" s="236"/>
      <c r="AY28" s="237"/>
      <c r="AZ28" s="237"/>
      <c r="BA28" s="237"/>
      <c r="BB28" s="238"/>
      <c r="BC28" s="238"/>
      <c r="BD28" s="238"/>
      <c r="BE28" s="239"/>
      <c r="BF28" s="239"/>
      <c r="BG28" s="240"/>
    </row>
    <row r="29" spans="1:59" s="260" customFormat="1" ht="11.25" outlineLevel="2" x14ac:dyDescent="0.2">
      <c r="A29" s="261">
        <v>17</v>
      </c>
      <c r="B29" s="261" t="s">
        <v>124</v>
      </c>
      <c r="C29" s="233" t="s">
        <v>108</v>
      </c>
      <c r="D29" s="234"/>
      <c r="E29" s="234">
        <f t="shared" si="0"/>
        <v>0</v>
      </c>
      <c r="F29" s="234"/>
      <c r="G29" s="234">
        <f t="shared" si="1"/>
        <v>0</v>
      </c>
      <c r="H29" s="234"/>
      <c r="I29" s="234">
        <f t="shared" si="2"/>
        <v>0</v>
      </c>
      <c r="J29" s="234"/>
      <c r="K29" s="234">
        <f t="shared" si="3"/>
        <v>0</v>
      </c>
      <c r="L29" s="234"/>
      <c r="M29" s="234">
        <f t="shared" si="4"/>
        <v>0</v>
      </c>
      <c r="N29" s="234"/>
      <c r="O29" s="234">
        <f t="shared" si="5"/>
        <v>0</v>
      </c>
      <c r="P29" s="234">
        <v>22</v>
      </c>
      <c r="Q29" s="234">
        <f t="shared" si="6"/>
        <v>4072618</v>
      </c>
      <c r="R29" s="234">
        <v>66</v>
      </c>
      <c r="S29" s="234">
        <f t="shared" si="7"/>
        <v>10723416</v>
      </c>
      <c r="T29" s="234"/>
      <c r="U29" s="234">
        <f t="shared" si="8"/>
        <v>0</v>
      </c>
      <c r="V29" s="234"/>
      <c r="W29" s="234">
        <f t="shared" si="9"/>
        <v>0</v>
      </c>
      <c r="X29" s="234"/>
      <c r="Y29" s="234">
        <f t="shared" si="10"/>
        <v>0</v>
      </c>
      <c r="Z29" s="234"/>
      <c r="AA29" s="234">
        <f t="shared" si="11"/>
        <v>0</v>
      </c>
      <c r="AB29" s="234"/>
      <c r="AC29" s="234">
        <f t="shared" si="12"/>
        <v>0</v>
      </c>
      <c r="AD29" s="234"/>
      <c r="AE29" s="234">
        <f t="shared" si="13"/>
        <v>0</v>
      </c>
      <c r="AF29" s="234"/>
      <c r="AG29" s="234">
        <f t="shared" si="14"/>
        <v>0</v>
      </c>
      <c r="AH29" s="234"/>
      <c r="AI29" s="234">
        <f t="shared" si="15"/>
        <v>0</v>
      </c>
      <c r="AJ29" s="234"/>
      <c r="AK29" s="234">
        <f t="shared" si="16"/>
        <v>0</v>
      </c>
      <c r="AL29" s="234"/>
      <c r="AM29" s="234">
        <f t="shared" si="17"/>
        <v>0</v>
      </c>
      <c r="AN29" s="235">
        <f t="shared" si="20"/>
        <v>22</v>
      </c>
      <c r="AO29" s="235">
        <f t="shared" si="18"/>
        <v>4072618</v>
      </c>
      <c r="AP29" s="235">
        <f t="shared" si="21"/>
        <v>66</v>
      </c>
      <c r="AQ29" s="235">
        <f t="shared" si="18"/>
        <v>10723416</v>
      </c>
      <c r="AR29" s="239"/>
      <c r="AS29" s="239"/>
      <c r="AT29" s="277" t="e">
        <f t="shared" si="22"/>
        <v>#DIV/0!</v>
      </c>
      <c r="AU29" s="277" t="e">
        <f t="shared" si="23"/>
        <v>#DIV/0!</v>
      </c>
      <c r="AV29" s="235">
        <f t="shared" si="24"/>
        <v>88</v>
      </c>
      <c r="AW29" s="235">
        <f t="shared" si="19"/>
        <v>14796000</v>
      </c>
      <c r="AX29" s="236"/>
      <c r="AY29" s="237"/>
      <c r="AZ29" s="237"/>
      <c r="BA29" s="237"/>
      <c r="BB29" s="238"/>
      <c r="BC29" s="238"/>
      <c r="BD29" s="238"/>
      <c r="BE29" s="239"/>
      <c r="BF29" s="239"/>
      <c r="BG29" s="240"/>
    </row>
    <row r="30" spans="1:59" s="260" customFormat="1" ht="11.25" outlineLevel="2" x14ac:dyDescent="0.2">
      <c r="A30" s="261">
        <v>18</v>
      </c>
      <c r="B30" s="261" t="s">
        <v>124</v>
      </c>
      <c r="C30" s="233" t="s">
        <v>265</v>
      </c>
      <c r="D30" s="234"/>
      <c r="E30" s="234">
        <f t="shared" si="0"/>
        <v>0</v>
      </c>
      <c r="F30" s="234"/>
      <c r="G30" s="234">
        <f t="shared" si="1"/>
        <v>0</v>
      </c>
      <c r="H30" s="234"/>
      <c r="I30" s="234">
        <f t="shared" si="2"/>
        <v>0</v>
      </c>
      <c r="J30" s="234"/>
      <c r="K30" s="234">
        <f t="shared" si="3"/>
        <v>0</v>
      </c>
      <c r="L30" s="234"/>
      <c r="M30" s="234">
        <f t="shared" si="4"/>
        <v>0</v>
      </c>
      <c r="N30" s="234"/>
      <c r="O30" s="234">
        <f t="shared" si="5"/>
        <v>0</v>
      </c>
      <c r="P30" s="234">
        <v>13</v>
      </c>
      <c r="Q30" s="234">
        <f t="shared" si="6"/>
        <v>2406547</v>
      </c>
      <c r="R30" s="234">
        <v>19</v>
      </c>
      <c r="S30" s="234">
        <f t="shared" si="7"/>
        <v>3087044</v>
      </c>
      <c r="T30" s="234"/>
      <c r="U30" s="234">
        <f t="shared" si="8"/>
        <v>0</v>
      </c>
      <c r="V30" s="234"/>
      <c r="W30" s="234">
        <f t="shared" si="9"/>
        <v>0</v>
      </c>
      <c r="X30" s="234"/>
      <c r="Y30" s="234">
        <f t="shared" si="10"/>
        <v>0</v>
      </c>
      <c r="Z30" s="234"/>
      <c r="AA30" s="234">
        <f t="shared" si="11"/>
        <v>0</v>
      </c>
      <c r="AB30" s="234"/>
      <c r="AC30" s="234">
        <f t="shared" si="12"/>
        <v>0</v>
      </c>
      <c r="AD30" s="234"/>
      <c r="AE30" s="234">
        <f t="shared" si="13"/>
        <v>0</v>
      </c>
      <c r="AF30" s="234"/>
      <c r="AG30" s="234">
        <f t="shared" si="14"/>
        <v>0</v>
      </c>
      <c r="AH30" s="234"/>
      <c r="AI30" s="234">
        <f t="shared" si="15"/>
        <v>0</v>
      </c>
      <c r="AJ30" s="234"/>
      <c r="AK30" s="234">
        <f t="shared" si="16"/>
        <v>0</v>
      </c>
      <c r="AL30" s="234"/>
      <c r="AM30" s="234">
        <f t="shared" si="17"/>
        <v>0</v>
      </c>
      <c r="AN30" s="235">
        <f t="shared" si="20"/>
        <v>13</v>
      </c>
      <c r="AO30" s="235">
        <f>E30+I30+M30+Q30+U30+Y30+AC30+AG30+AK30</f>
        <v>2406547</v>
      </c>
      <c r="AP30" s="235">
        <f t="shared" si="21"/>
        <v>19</v>
      </c>
      <c r="AQ30" s="235">
        <f>G30+K30+O30+S30+W30+AA30+AE30+AI30+AM30</f>
        <v>3087044</v>
      </c>
      <c r="AR30" s="239"/>
      <c r="AS30" s="239"/>
      <c r="AT30" s="277" t="e">
        <f t="shared" si="22"/>
        <v>#DIV/0!</v>
      </c>
      <c r="AU30" s="277" t="e">
        <f t="shared" si="23"/>
        <v>#DIV/0!</v>
      </c>
      <c r="AV30" s="235">
        <f t="shared" si="24"/>
        <v>32</v>
      </c>
      <c r="AW30" s="235">
        <f t="shared" si="19"/>
        <v>5493600</v>
      </c>
      <c r="AX30" s="236"/>
      <c r="AY30" s="237"/>
      <c r="AZ30" s="237"/>
      <c r="BA30" s="237"/>
      <c r="BB30" s="238"/>
      <c r="BC30" s="238"/>
      <c r="BD30" s="238"/>
      <c r="BE30" s="239"/>
      <c r="BF30" s="239"/>
      <c r="BG30" s="240"/>
    </row>
    <row r="31" spans="1:59" s="260" customFormat="1" ht="11.25" outlineLevel="2" x14ac:dyDescent="0.2">
      <c r="A31" s="261">
        <v>19</v>
      </c>
      <c r="B31" s="261" t="s">
        <v>124</v>
      </c>
      <c r="C31" s="233" t="s">
        <v>273</v>
      </c>
      <c r="D31" s="234"/>
      <c r="E31" s="234">
        <f t="shared" ref="E31" si="34">D31*E$12</f>
        <v>0</v>
      </c>
      <c r="F31" s="234"/>
      <c r="G31" s="234">
        <f t="shared" ref="G31" si="35">F31*G$12</f>
        <v>0</v>
      </c>
      <c r="H31" s="234"/>
      <c r="I31" s="234">
        <f t="shared" ref="I31" si="36">H31*I$12</f>
        <v>0</v>
      </c>
      <c r="J31" s="234"/>
      <c r="K31" s="234">
        <f t="shared" ref="K31" si="37">J31*K$12</f>
        <v>0</v>
      </c>
      <c r="L31" s="234">
        <v>8</v>
      </c>
      <c r="M31" s="234">
        <f t="shared" ref="M31" si="38">L31*M$12</f>
        <v>1292032</v>
      </c>
      <c r="N31" s="234">
        <v>47</v>
      </c>
      <c r="O31" s="234">
        <f t="shared" ref="O31" si="39">N31*O$12</f>
        <v>6719496</v>
      </c>
      <c r="P31" s="234"/>
      <c r="Q31" s="234">
        <f t="shared" ref="Q31" si="40">P31*Q$12</f>
        <v>0</v>
      </c>
      <c r="R31" s="234"/>
      <c r="S31" s="234">
        <f t="shared" ref="S31" si="41">R31*S$12</f>
        <v>0</v>
      </c>
      <c r="T31" s="234"/>
      <c r="U31" s="234">
        <f t="shared" ref="U31" si="42">T31*U$12</f>
        <v>0</v>
      </c>
      <c r="V31" s="234"/>
      <c r="W31" s="234">
        <f t="shared" ref="W31" si="43">V31*W$12</f>
        <v>0</v>
      </c>
      <c r="X31" s="234"/>
      <c r="Y31" s="234">
        <f t="shared" ref="Y31" si="44">X31*Y$12</f>
        <v>0</v>
      </c>
      <c r="Z31" s="234"/>
      <c r="AA31" s="234">
        <f t="shared" ref="AA31" si="45">Z31*AA$12</f>
        <v>0</v>
      </c>
      <c r="AB31" s="234"/>
      <c r="AC31" s="234">
        <f t="shared" ref="AC31" si="46">AB31*AC$12</f>
        <v>0</v>
      </c>
      <c r="AD31" s="234"/>
      <c r="AE31" s="234">
        <f t="shared" ref="AE31" si="47">AD31*AE$12</f>
        <v>0</v>
      </c>
      <c r="AF31" s="234"/>
      <c r="AG31" s="234">
        <f t="shared" ref="AG31" si="48">AF31*AG$12</f>
        <v>0</v>
      </c>
      <c r="AH31" s="234"/>
      <c r="AI31" s="234">
        <f t="shared" ref="AI31" si="49">AH31*AI$12</f>
        <v>0</v>
      </c>
      <c r="AJ31" s="234"/>
      <c r="AK31" s="234">
        <f t="shared" ref="AK31" si="50">AJ31*AK$12</f>
        <v>0</v>
      </c>
      <c r="AL31" s="234"/>
      <c r="AM31" s="234">
        <f t="shared" ref="AM31" si="51">AL31*AM$12</f>
        <v>0</v>
      </c>
      <c r="AN31" s="235">
        <f t="shared" si="20"/>
        <v>8</v>
      </c>
      <c r="AO31" s="235">
        <f>E31+I31+M31+Q31+U31+Y31+AC31+AG31+AK31</f>
        <v>1292032</v>
      </c>
      <c r="AP31" s="235">
        <f t="shared" si="21"/>
        <v>47</v>
      </c>
      <c r="AQ31" s="235">
        <f>G31+K31+O31+S31+W31+AA31+AE31+AI31+AM31</f>
        <v>6719496</v>
      </c>
      <c r="AR31" s="239"/>
      <c r="AS31" s="239"/>
      <c r="AT31" s="277" t="e">
        <f t="shared" ref="AT31" si="52">AS31/AR31</f>
        <v>#DIV/0!</v>
      </c>
      <c r="AU31" s="277" t="e">
        <f t="shared" ref="AU31" si="53">AV31/AS31</f>
        <v>#DIV/0!</v>
      </c>
      <c r="AV31" s="235">
        <f t="shared" si="24"/>
        <v>55</v>
      </c>
      <c r="AW31" s="235">
        <f t="shared" ref="AW31" si="54">ROUND(AO31+AQ31,-2)</f>
        <v>8011500</v>
      </c>
      <c r="AX31" s="236"/>
      <c r="AY31" s="237"/>
      <c r="AZ31" s="237"/>
      <c r="BA31" s="237"/>
      <c r="BB31" s="238"/>
      <c r="BC31" s="238"/>
      <c r="BD31" s="238"/>
      <c r="BE31" s="239"/>
      <c r="BF31" s="239"/>
      <c r="BG31" s="240"/>
    </row>
    <row r="32" spans="1:59" s="260" customFormat="1" outlineLevel="1" x14ac:dyDescent="0.2">
      <c r="A32" s="261"/>
      <c r="B32" s="278" t="s">
        <v>130</v>
      </c>
      <c r="C32" s="233"/>
      <c r="D32" s="234">
        <f t="shared" ref="D32:AS32" si="55">SUBTOTAL(9,D13:D30)</f>
        <v>0</v>
      </c>
      <c r="E32" s="234">
        <f t="shared" si="55"/>
        <v>0</v>
      </c>
      <c r="F32" s="234">
        <f t="shared" si="55"/>
        <v>0</v>
      </c>
      <c r="G32" s="234">
        <f t="shared" si="55"/>
        <v>0</v>
      </c>
      <c r="H32" s="234">
        <f t="shared" si="55"/>
        <v>0</v>
      </c>
      <c r="I32" s="234">
        <f t="shared" si="55"/>
        <v>0</v>
      </c>
      <c r="J32" s="234">
        <f t="shared" si="55"/>
        <v>0</v>
      </c>
      <c r="K32" s="234">
        <f t="shared" si="55"/>
        <v>0</v>
      </c>
      <c r="L32" s="234">
        <f>SUM(L13:L31)</f>
        <v>672</v>
      </c>
      <c r="M32" s="279">
        <f t="shared" ref="M32:AM32" si="56">SUM(M13:M31)</f>
        <v>108530688</v>
      </c>
      <c r="N32" s="279">
        <f t="shared" si="56"/>
        <v>1072</v>
      </c>
      <c r="O32" s="279">
        <f t="shared" si="56"/>
        <v>153261696</v>
      </c>
      <c r="P32" s="279">
        <f t="shared" si="56"/>
        <v>1739</v>
      </c>
      <c r="Q32" s="279">
        <f t="shared" si="56"/>
        <v>313776705</v>
      </c>
      <c r="R32" s="279">
        <f t="shared" si="56"/>
        <v>1740</v>
      </c>
      <c r="S32" s="279">
        <f t="shared" si="56"/>
        <v>275234344</v>
      </c>
      <c r="T32" s="279">
        <f t="shared" si="56"/>
        <v>0</v>
      </c>
      <c r="U32" s="279">
        <f t="shared" si="56"/>
        <v>0</v>
      </c>
      <c r="V32" s="279">
        <f t="shared" si="56"/>
        <v>0</v>
      </c>
      <c r="W32" s="279">
        <f t="shared" si="56"/>
        <v>0</v>
      </c>
      <c r="X32" s="279">
        <f t="shared" si="56"/>
        <v>0</v>
      </c>
      <c r="Y32" s="279">
        <f t="shared" si="56"/>
        <v>0</v>
      </c>
      <c r="Z32" s="279">
        <f t="shared" si="56"/>
        <v>0</v>
      </c>
      <c r="AA32" s="279">
        <f t="shared" si="56"/>
        <v>0</v>
      </c>
      <c r="AB32" s="279">
        <f t="shared" si="56"/>
        <v>0</v>
      </c>
      <c r="AC32" s="279">
        <f t="shared" si="56"/>
        <v>0</v>
      </c>
      <c r="AD32" s="279">
        <f t="shared" si="56"/>
        <v>290</v>
      </c>
      <c r="AE32" s="279">
        <f t="shared" si="56"/>
        <v>176260840</v>
      </c>
      <c r="AF32" s="279">
        <f t="shared" si="56"/>
        <v>0</v>
      </c>
      <c r="AG32" s="279">
        <f t="shared" si="56"/>
        <v>0</v>
      </c>
      <c r="AH32" s="279">
        <f t="shared" si="56"/>
        <v>0</v>
      </c>
      <c r="AI32" s="279">
        <f t="shared" si="56"/>
        <v>0</v>
      </c>
      <c r="AJ32" s="279">
        <f t="shared" si="56"/>
        <v>0</v>
      </c>
      <c r="AK32" s="279">
        <f t="shared" si="56"/>
        <v>0</v>
      </c>
      <c r="AL32" s="279">
        <f t="shared" si="56"/>
        <v>75</v>
      </c>
      <c r="AM32" s="279">
        <f t="shared" si="56"/>
        <v>61410450</v>
      </c>
      <c r="AN32" s="279">
        <f t="shared" ref="AN32" si="57">SUM(AN13:AN31)</f>
        <v>2411</v>
      </c>
      <c r="AO32" s="279">
        <f t="shared" ref="AO32" si="58">SUM(AO13:AO31)</f>
        <v>422307393</v>
      </c>
      <c r="AP32" s="279">
        <f t="shared" ref="AP32" si="59">SUM(AP13:AP31)</f>
        <v>3177</v>
      </c>
      <c r="AQ32" s="279">
        <f t="shared" ref="AQ32" si="60">SUM(AQ13:AQ31)</f>
        <v>666167330</v>
      </c>
      <c r="AR32" s="234">
        <f t="shared" ref="AR32" si="61">SUBTOTAL(9,AR13:AR30)</f>
        <v>0</v>
      </c>
      <c r="AS32" s="234">
        <f t="shared" si="55"/>
        <v>0</v>
      </c>
      <c r="AT32" s="280" t="e">
        <f t="shared" si="22"/>
        <v>#DIV/0!</v>
      </c>
      <c r="AU32" s="280" t="e">
        <f t="shared" si="23"/>
        <v>#DIV/0!</v>
      </c>
      <c r="AV32" s="279">
        <f>SUM(AV13:AV31)</f>
        <v>5588</v>
      </c>
      <c r="AW32" s="279">
        <f>SUM(AW13:AW31)</f>
        <v>1088474600</v>
      </c>
      <c r="AX32" s="236">
        <f>ROUND(AV32/5000,2)</f>
        <v>1.1200000000000001</v>
      </c>
      <c r="AY32" s="237">
        <f>ROUND(AX32*$AN$62*$AN$63*$AN$64*1.2,-2)</f>
        <v>2751700</v>
      </c>
      <c r="AZ32" s="237">
        <f>+AW32</f>
        <v>1088474600</v>
      </c>
      <c r="BA32" s="237">
        <f>AY32</f>
        <v>2751700</v>
      </c>
      <c r="BB32" s="238">
        <f>AZ32+BA32</f>
        <v>1091226300</v>
      </c>
      <c r="BC32" s="281">
        <f>ROUND(BB32/$BB$59*$BC$61,-2)</f>
        <v>818521500</v>
      </c>
      <c r="BD32" s="282">
        <f>ROUND(BB32/BB$59*BD$60,-2)+100</f>
        <v>931792200</v>
      </c>
      <c r="BE32" s="283">
        <f>+BB32-BD32</f>
        <v>159434100</v>
      </c>
      <c r="BF32" s="277">
        <f>+BD32/BB32</f>
        <v>0.85389455880966214</v>
      </c>
      <c r="BG32" s="284">
        <f>12*BF32</f>
        <v>10.246734705715946</v>
      </c>
    </row>
    <row r="33" spans="1:59" s="260" customFormat="1" outlineLevel="2" x14ac:dyDescent="0.2">
      <c r="A33" s="261">
        <v>20</v>
      </c>
      <c r="B33" s="265" t="s">
        <v>125</v>
      </c>
      <c r="C33" s="233" t="s">
        <v>122</v>
      </c>
      <c r="D33" s="234"/>
      <c r="E33" s="234">
        <f t="shared" si="0"/>
        <v>0</v>
      </c>
      <c r="F33" s="234"/>
      <c r="G33" s="234">
        <f t="shared" si="1"/>
        <v>0</v>
      </c>
      <c r="H33" s="234"/>
      <c r="I33" s="234">
        <f t="shared" si="2"/>
        <v>0</v>
      </c>
      <c r="J33" s="234"/>
      <c r="K33" s="234">
        <f t="shared" si="3"/>
        <v>0</v>
      </c>
      <c r="L33" s="242"/>
      <c r="M33" s="234">
        <f t="shared" si="4"/>
        <v>0</v>
      </c>
      <c r="N33" s="242"/>
      <c r="O33" s="234">
        <f t="shared" si="5"/>
        <v>0</v>
      </c>
      <c r="P33" s="242">
        <v>34</v>
      </c>
      <c r="Q33" s="234">
        <f t="shared" si="6"/>
        <v>6294046</v>
      </c>
      <c r="R33" s="242">
        <v>40</v>
      </c>
      <c r="S33" s="234">
        <f t="shared" si="7"/>
        <v>6499040</v>
      </c>
      <c r="T33" s="234"/>
      <c r="U33" s="234">
        <f t="shared" si="8"/>
        <v>0</v>
      </c>
      <c r="V33" s="234"/>
      <c r="W33" s="234">
        <f t="shared" si="9"/>
        <v>0</v>
      </c>
      <c r="X33" s="234"/>
      <c r="Y33" s="234">
        <f t="shared" si="10"/>
        <v>0</v>
      </c>
      <c r="Z33" s="234"/>
      <c r="AA33" s="234">
        <f t="shared" si="11"/>
        <v>0</v>
      </c>
      <c r="AB33" s="234"/>
      <c r="AC33" s="234">
        <f t="shared" si="12"/>
        <v>0</v>
      </c>
      <c r="AD33" s="234"/>
      <c r="AE33" s="234">
        <f t="shared" si="13"/>
        <v>0</v>
      </c>
      <c r="AF33" s="234"/>
      <c r="AG33" s="234">
        <f t="shared" si="14"/>
        <v>0</v>
      </c>
      <c r="AH33" s="234"/>
      <c r="AI33" s="234">
        <f t="shared" si="15"/>
        <v>0</v>
      </c>
      <c r="AJ33" s="234"/>
      <c r="AK33" s="234">
        <f t="shared" si="16"/>
        <v>0</v>
      </c>
      <c r="AL33" s="234"/>
      <c r="AM33" s="234">
        <f t="shared" si="17"/>
        <v>0</v>
      </c>
      <c r="AN33" s="235">
        <f t="shared" ref="AN33:AN37" si="62">+L33+P33+T33+AJ33</f>
        <v>34</v>
      </c>
      <c r="AO33" s="235">
        <f t="shared" ref="AO33:AO36" si="63">E33+I33+M33+Q33+U33+Y33+AC33+AG33+AK33</f>
        <v>6294046</v>
      </c>
      <c r="AP33" s="235">
        <f t="shared" si="21"/>
        <v>40</v>
      </c>
      <c r="AQ33" s="235">
        <f t="shared" ref="AQ33:AQ36" si="64">G33+K33+O33+S33+W33+AA33+AE33+AI33+AM33</f>
        <v>6499040</v>
      </c>
      <c r="AR33" s="235">
        <v>52</v>
      </c>
      <c r="AS33" s="235">
        <v>63</v>
      </c>
      <c r="AT33" s="277">
        <f t="shared" si="22"/>
        <v>1.2115384615384615</v>
      </c>
      <c r="AU33" s="277">
        <f t="shared" si="23"/>
        <v>1.1746031746031746</v>
      </c>
      <c r="AV33" s="235">
        <f t="shared" si="24"/>
        <v>74</v>
      </c>
      <c r="AW33" s="235">
        <f t="shared" ref="AW33:AW43" si="65">ROUND(AO33+AQ33,-2)</f>
        <v>12793100</v>
      </c>
      <c r="AX33" s="236"/>
      <c r="AY33" s="237"/>
      <c r="AZ33" s="237"/>
      <c r="BA33" s="237"/>
      <c r="BB33" s="238"/>
      <c r="BC33" s="238"/>
      <c r="BD33" s="243"/>
      <c r="BE33" s="283"/>
      <c r="BF33" s="239"/>
      <c r="BG33" s="240"/>
    </row>
    <row r="34" spans="1:59" s="260" customFormat="1" outlineLevel="2" x14ac:dyDescent="0.2">
      <c r="A34" s="261">
        <v>21</v>
      </c>
      <c r="B34" s="265" t="s">
        <v>125</v>
      </c>
      <c r="C34" s="233" t="s">
        <v>20</v>
      </c>
      <c r="D34" s="234"/>
      <c r="E34" s="234">
        <f t="shared" si="0"/>
        <v>0</v>
      </c>
      <c r="F34" s="234"/>
      <c r="G34" s="234">
        <f t="shared" si="1"/>
        <v>0</v>
      </c>
      <c r="H34" s="234"/>
      <c r="I34" s="234">
        <f t="shared" si="2"/>
        <v>0</v>
      </c>
      <c r="J34" s="234"/>
      <c r="K34" s="234">
        <f t="shared" si="3"/>
        <v>0</v>
      </c>
      <c r="L34" s="242"/>
      <c r="M34" s="234">
        <f t="shared" si="4"/>
        <v>0</v>
      </c>
      <c r="N34" s="242"/>
      <c r="O34" s="234">
        <f t="shared" si="5"/>
        <v>0</v>
      </c>
      <c r="P34" s="242">
        <v>47</v>
      </c>
      <c r="Q34" s="234">
        <f t="shared" si="6"/>
        <v>8700593</v>
      </c>
      <c r="R34" s="242">
        <v>47</v>
      </c>
      <c r="S34" s="234">
        <f t="shared" si="7"/>
        <v>7636372</v>
      </c>
      <c r="T34" s="234"/>
      <c r="U34" s="234">
        <f t="shared" si="8"/>
        <v>0</v>
      </c>
      <c r="V34" s="234"/>
      <c r="W34" s="234">
        <f t="shared" si="9"/>
        <v>0</v>
      </c>
      <c r="X34" s="234"/>
      <c r="Y34" s="234">
        <f t="shared" si="10"/>
        <v>0</v>
      </c>
      <c r="Z34" s="234"/>
      <c r="AA34" s="234">
        <f t="shared" si="11"/>
        <v>0</v>
      </c>
      <c r="AB34" s="234"/>
      <c r="AC34" s="234">
        <f t="shared" si="12"/>
        <v>0</v>
      </c>
      <c r="AD34" s="234"/>
      <c r="AE34" s="234">
        <f t="shared" si="13"/>
        <v>0</v>
      </c>
      <c r="AF34" s="234"/>
      <c r="AG34" s="234">
        <f t="shared" si="14"/>
        <v>0</v>
      </c>
      <c r="AH34" s="234"/>
      <c r="AI34" s="234">
        <f t="shared" si="15"/>
        <v>0</v>
      </c>
      <c r="AJ34" s="234"/>
      <c r="AK34" s="234">
        <f t="shared" si="16"/>
        <v>0</v>
      </c>
      <c r="AL34" s="234"/>
      <c r="AM34" s="234">
        <f t="shared" si="17"/>
        <v>0</v>
      </c>
      <c r="AN34" s="235">
        <f t="shared" si="62"/>
        <v>47</v>
      </c>
      <c r="AO34" s="235">
        <f t="shared" si="63"/>
        <v>8700593</v>
      </c>
      <c r="AP34" s="235">
        <f t="shared" si="21"/>
        <v>47</v>
      </c>
      <c r="AQ34" s="235">
        <f t="shared" si="64"/>
        <v>7636372</v>
      </c>
      <c r="AR34" s="235">
        <v>86</v>
      </c>
      <c r="AS34" s="235">
        <v>94</v>
      </c>
      <c r="AT34" s="277">
        <f t="shared" si="22"/>
        <v>1.0930232558139534</v>
      </c>
      <c r="AU34" s="277">
        <f t="shared" si="23"/>
        <v>1</v>
      </c>
      <c r="AV34" s="235">
        <f t="shared" si="24"/>
        <v>94</v>
      </c>
      <c r="AW34" s="235">
        <f t="shared" si="65"/>
        <v>16337000</v>
      </c>
      <c r="AX34" s="236"/>
      <c r="AY34" s="237"/>
      <c r="AZ34" s="237"/>
      <c r="BA34" s="237"/>
      <c r="BB34" s="238"/>
      <c r="BC34" s="238"/>
      <c r="BD34" s="243"/>
      <c r="BE34" s="283"/>
      <c r="BF34" s="239"/>
      <c r="BG34" s="240"/>
    </row>
    <row r="35" spans="1:59" s="260" customFormat="1" outlineLevel="2" x14ac:dyDescent="0.2">
      <c r="A35" s="261">
        <v>22</v>
      </c>
      <c r="B35" s="265" t="s">
        <v>125</v>
      </c>
      <c r="C35" s="233" t="s">
        <v>163</v>
      </c>
      <c r="D35" s="234"/>
      <c r="E35" s="234">
        <f t="shared" si="0"/>
        <v>0</v>
      </c>
      <c r="F35" s="234"/>
      <c r="G35" s="234">
        <f t="shared" si="1"/>
        <v>0</v>
      </c>
      <c r="H35" s="234"/>
      <c r="I35" s="234">
        <f t="shared" si="2"/>
        <v>0</v>
      </c>
      <c r="J35" s="234"/>
      <c r="K35" s="234">
        <f t="shared" si="3"/>
        <v>0</v>
      </c>
      <c r="L35" s="242">
        <v>41</v>
      </c>
      <c r="M35" s="234">
        <f t="shared" si="4"/>
        <v>6621664</v>
      </c>
      <c r="N35" s="242"/>
      <c r="O35" s="234">
        <f t="shared" si="5"/>
        <v>0</v>
      </c>
      <c r="P35" s="242"/>
      <c r="Q35" s="234">
        <f t="shared" si="6"/>
        <v>0</v>
      </c>
      <c r="R35" s="242"/>
      <c r="S35" s="234">
        <f t="shared" si="7"/>
        <v>0</v>
      </c>
      <c r="T35" s="234"/>
      <c r="U35" s="234">
        <f t="shared" si="8"/>
        <v>0</v>
      </c>
      <c r="V35" s="234"/>
      <c r="W35" s="234">
        <f t="shared" si="9"/>
        <v>0</v>
      </c>
      <c r="X35" s="234"/>
      <c r="Y35" s="234">
        <f t="shared" si="10"/>
        <v>0</v>
      </c>
      <c r="Z35" s="234"/>
      <c r="AA35" s="234">
        <f t="shared" si="11"/>
        <v>0</v>
      </c>
      <c r="AB35" s="234"/>
      <c r="AC35" s="234">
        <f t="shared" si="12"/>
        <v>0</v>
      </c>
      <c r="AD35" s="234"/>
      <c r="AE35" s="234">
        <f t="shared" si="13"/>
        <v>0</v>
      </c>
      <c r="AF35" s="234"/>
      <c r="AG35" s="234">
        <f t="shared" si="14"/>
        <v>0</v>
      </c>
      <c r="AH35" s="234"/>
      <c r="AI35" s="234">
        <f t="shared" si="15"/>
        <v>0</v>
      </c>
      <c r="AJ35" s="234"/>
      <c r="AK35" s="234">
        <f t="shared" si="16"/>
        <v>0</v>
      </c>
      <c r="AL35" s="234"/>
      <c r="AM35" s="234">
        <f t="shared" si="17"/>
        <v>0</v>
      </c>
      <c r="AN35" s="235">
        <f t="shared" si="62"/>
        <v>41</v>
      </c>
      <c r="AO35" s="235">
        <f t="shared" si="63"/>
        <v>6621664</v>
      </c>
      <c r="AP35" s="235">
        <f t="shared" si="21"/>
        <v>0</v>
      </c>
      <c r="AQ35" s="235">
        <f t="shared" si="64"/>
        <v>0</v>
      </c>
      <c r="AR35" s="235">
        <v>38</v>
      </c>
      <c r="AS35" s="235">
        <v>41</v>
      </c>
      <c r="AT35" s="277">
        <f t="shared" si="22"/>
        <v>1.0789473684210527</v>
      </c>
      <c r="AU35" s="277">
        <f t="shared" si="23"/>
        <v>1</v>
      </c>
      <c r="AV35" s="235">
        <f t="shared" si="24"/>
        <v>41</v>
      </c>
      <c r="AW35" s="235">
        <f t="shared" si="65"/>
        <v>6621700</v>
      </c>
      <c r="AX35" s="236"/>
      <c r="AY35" s="237"/>
      <c r="AZ35" s="237"/>
      <c r="BA35" s="237"/>
      <c r="BB35" s="238"/>
      <c r="BC35" s="238"/>
      <c r="BD35" s="243"/>
      <c r="BE35" s="283"/>
      <c r="BF35" s="239"/>
      <c r="BG35" s="240"/>
    </row>
    <row r="36" spans="1:59" s="260" customFormat="1" outlineLevel="2" x14ac:dyDescent="0.2">
      <c r="A36" s="261">
        <v>23</v>
      </c>
      <c r="B36" s="265" t="s">
        <v>125</v>
      </c>
      <c r="C36" s="233" t="s">
        <v>36</v>
      </c>
      <c r="D36" s="234"/>
      <c r="E36" s="234">
        <f t="shared" si="0"/>
        <v>0</v>
      </c>
      <c r="F36" s="234"/>
      <c r="G36" s="234">
        <f t="shared" si="1"/>
        <v>0</v>
      </c>
      <c r="H36" s="234"/>
      <c r="I36" s="234">
        <f t="shared" si="2"/>
        <v>0</v>
      </c>
      <c r="J36" s="234"/>
      <c r="K36" s="234">
        <f t="shared" si="3"/>
        <v>0</v>
      </c>
      <c r="L36" s="242">
        <v>36</v>
      </c>
      <c r="M36" s="234">
        <f t="shared" si="4"/>
        <v>5814144</v>
      </c>
      <c r="N36" s="242">
        <v>27</v>
      </c>
      <c r="O36" s="234">
        <f t="shared" si="5"/>
        <v>3860136</v>
      </c>
      <c r="P36" s="242"/>
      <c r="Q36" s="234">
        <f t="shared" si="6"/>
        <v>0</v>
      </c>
      <c r="R36" s="242"/>
      <c r="S36" s="234">
        <f t="shared" si="7"/>
        <v>0</v>
      </c>
      <c r="T36" s="234"/>
      <c r="U36" s="234">
        <f t="shared" si="8"/>
        <v>0</v>
      </c>
      <c r="V36" s="234"/>
      <c r="W36" s="234">
        <f t="shared" si="9"/>
        <v>0</v>
      </c>
      <c r="X36" s="234"/>
      <c r="Y36" s="234">
        <f t="shared" si="10"/>
        <v>0</v>
      </c>
      <c r="Z36" s="234"/>
      <c r="AA36" s="234">
        <f t="shared" si="11"/>
        <v>0</v>
      </c>
      <c r="AB36" s="234"/>
      <c r="AC36" s="234">
        <f t="shared" si="12"/>
        <v>0</v>
      </c>
      <c r="AD36" s="234"/>
      <c r="AE36" s="234">
        <f t="shared" si="13"/>
        <v>0</v>
      </c>
      <c r="AF36" s="234"/>
      <c r="AG36" s="234">
        <f t="shared" si="14"/>
        <v>0</v>
      </c>
      <c r="AH36" s="234"/>
      <c r="AI36" s="234">
        <f t="shared" si="15"/>
        <v>0</v>
      </c>
      <c r="AJ36" s="234"/>
      <c r="AK36" s="234">
        <f t="shared" si="16"/>
        <v>0</v>
      </c>
      <c r="AL36" s="234"/>
      <c r="AM36" s="234">
        <f t="shared" si="17"/>
        <v>0</v>
      </c>
      <c r="AN36" s="235">
        <f t="shared" si="62"/>
        <v>36</v>
      </c>
      <c r="AO36" s="235">
        <f t="shared" si="63"/>
        <v>5814144</v>
      </c>
      <c r="AP36" s="235">
        <f t="shared" si="21"/>
        <v>27</v>
      </c>
      <c r="AQ36" s="235">
        <f t="shared" si="64"/>
        <v>3860136</v>
      </c>
      <c r="AR36" s="235">
        <v>65</v>
      </c>
      <c r="AS36" s="235">
        <v>63</v>
      </c>
      <c r="AT36" s="277">
        <f t="shared" si="22"/>
        <v>0.96923076923076923</v>
      </c>
      <c r="AU36" s="277">
        <f t="shared" si="23"/>
        <v>1</v>
      </c>
      <c r="AV36" s="235">
        <f t="shared" si="24"/>
        <v>63</v>
      </c>
      <c r="AW36" s="235">
        <f t="shared" si="65"/>
        <v>9674300</v>
      </c>
      <c r="AX36" s="236"/>
      <c r="AY36" s="237"/>
      <c r="AZ36" s="237"/>
      <c r="BA36" s="237"/>
      <c r="BB36" s="238"/>
      <c r="BC36" s="238"/>
      <c r="BD36" s="243"/>
      <c r="BE36" s="283"/>
      <c r="BF36" s="239"/>
      <c r="BG36" s="240"/>
    </row>
    <row r="37" spans="1:59" s="260" customFormat="1" outlineLevel="2" x14ac:dyDescent="0.2">
      <c r="A37" s="261">
        <v>24</v>
      </c>
      <c r="B37" s="265" t="s">
        <v>125</v>
      </c>
      <c r="C37" s="233" t="s">
        <v>164</v>
      </c>
      <c r="D37" s="234"/>
      <c r="E37" s="234"/>
      <c r="F37" s="234"/>
      <c r="G37" s="234"/>
      <c r="H37" s="234"/>
      <c r="I37" s="234"/>
      <c r="J37" s="234"/>
      <c r="K37" s="234"/>
      <c r="L37" s="242"/>
      <c r="M37" s="234"/>
      <c r="N37" s="242"/>
      <c r="O37" s="234"/>
      <c r="P37" s="242">
        <v>23</v>
      </c>
      <c r="Q37" s="234">
        <f t="shared" si="6"/>
        <v>4257737</v>
      </c>
      <c r="R37" s="242">
        <v>15</v>
      </c>
      <c r="S37" s="234">
        <f t="shared" si="7"/>
        <v>2437140</v>
      </c>
      <c r="T37" s="234"/>
      <c r="U37" s="234">
        <f t="shared" si="8"/>
        <v>0</v>
      </c>
      <c r="V37" s="234"/>
      <c r="W37" s="234">
        <f t="shared" si="9"/>
        <v>0</v>
      </c>
      <c r="X37" s="234"/>
      <c r="Y37" s="234"/>
      <c r="Z37" s="234"/>
      <c r="AA37" s="234"/>
      <c r="AB37" s="234"/>
      <c r="AC37" s="234"/>
      <c r="AD37" s="234"/>
      <c r="AE37" s="234"/>
      <c r="AF37" s="234"/>
      <c r="AG37" s="234"/>
      <c r="AH37" s="234"/>
      <c r="AI37" s="234"/>
      <c r="AJ37" s="234"/>
      <c r="AK37" s="234"/>
      <c r="AL37" s="234">
        <v>30</v>
      </c>
      <c r="AM37" s="234">
        <f t="shared" si="17"/>
        <v>24564180</v>
      </c>
      <c r="AN37" s="235">
        <f t="shared" si="62"/>
        <v>23</v>
      </c>
      <c r="AO37" s="235">
        <f t="shared" ref="AO37" si="66">E37+I37+M37+Q37+U37+Y37+AC37+AG37+AK37</f>
        <v>4257737</v>
      </c>
      <c r="AP37" s="235">
        <f t="shared" si="21"/>
        <v>45</v>
      </c>
      <c r="AQ37" s="235">
        <f t="shared" ref="AQ37" si="67">G37+K37+O37+S37+W37+AA37+AE37+AI37+AM37</f>
        <v>27001320</v>
      </c>
      <c r="AR37" s="235"/>
      <c r="AS37" s="235">
        <v>74</v>
      </c>
      <c r="AT37" s="277"/>
      <c r="AU37" s="277">
        <f t="shared" si="23"/>
        <v>0.91891891891891897</v>
      </c>
      <c r="AV37" s="235">
        <f t="shared" si="24"/>
        <v>68</v>
      </c>
      <c r="AW37" s="235">
        <f t="shared" si="65"/>
        <v>31259100</v>
      </c>
      <c r="AX37" s="236"/>
      <c r="AY37" s="237"/>
      <c r="AZ37" s="237"/>
      <c r="BA37" s="237"/>
      <c r="BB37" s="238"/>
      <c r="BC37" s="238"/>
      <c r="BD37" s="243"/>
      <c r="BE37" s="283"/>
      <c r="BF37" s="239"/>
      <c r="BG37" s="240"/>
    </row>
    <row r="38" spans="1:59" s="290" customFormat="1" ht="13.5" customHeight="1" outlineLevel="1" x14ac:dyDescent="0.15">
      <c r="A38" s="285"/>
      <c r="B38" s="232" t="s">
        <v>131</v>
      </c>
      <c r="C38" s="286"/>
      <c r="D38" s="279">
        <f t="shared" ref="D38:AK38" si="68">SUBTOTAL(9,D33:D36)</f>
        <v>0</v>
      </c>
      <c r="E38" s="279">
        <f t="shared" si="68"/>
        <v>0</v>
      </c>
      <c r="F38" s="279">
        <f t="shared" si="68"/>
        <v>0</v>
      </c>
      <c r="G38" s="279">
        <f t="shared" si="68"/>
        <v>0</v>
      </c>
      <c r="H38" s="279">
        <f t="shared" si="68"/>
        <v>0</v>
      </c>
      <c r="I38" s="279">
        <f t="shared" si="68"/>
        <v>0</v>
      </c>
      <c r="J38" s="279">
        <f t="shared" si="68"/>
        <v>0</v>
      </c>
      <c r="K38" s="279">
        <f t="shared" si="68"/>
        <v>0</v>
      </c>
      <c r="L38" s="279">
        <f t="shared" si="68"/>
        <v>77</v>
      </c>
      <c r="M38" s="279">
        <f t="shared" si="68"/>
        <v>12435808</v>
      </c>
      <c r="N38" s="279">
        <f>SUBTOTAL(9,N33:N36)</f>
        <v>27</v>
      </c>
      <c r="O38" s="279">
        <f t="shared" si="68"/>
        <v>3860136</v>
      </c>
      <c r="P38" s="279">
        <f t="shared" ref="P38:W38" si="69">SUBTOTAL(9,P33:P37)</f>
        <v>104</v>
      </c>
      <c r="Q38" s="279">
        <f t="shared" si="69"/>
        <v>19252376</v>
      </c>
      <c r="R38" s="279">
        <f t="shared" si="69"/>
        <v>102</v>
      </c>
      <c r="S38" s="279">
        <f t="shared" si="69"/>
        <v>16572552</v>
      </c>
      <c r="T38" s="279">
        <f t="shared" si="69"/>
        <v>0</v>
      </c>
      <c r="U38" s="279">
        <f t="shared" si="69"/>
        <v>0</v>
      </c>
      <c r="V38" s="279">
        <f t="shared" si="69"/>
        <v>0</v>
      </c>
      <c r="W38" s="279">
        <f t="shared" si="69"/>
        <v>0</v>
      </c>
      <c r="X38" s="279">
        <f t="shared" si="68"/>
        <v>0</v>
      </c>
      <c r="Y38" s="279">
        <f t="shared" si="68"/>
        <v>0</v>
      </c>
      <c r="Z38" s="279">
        <f t="shared" si="68"/>
        <v>0</v>
      </c>
      <c r="AA38" s="279">
        <f t="shared" si="68"/>
        <v>0</v>
      </c>
      <c r="AB38" s="279">
        <f t="shared" si="68"/>
        <v>0</v>
      </c>
      <c r="AC38" s="279">
        <f t="shared" si="68"/>
        <v>0</v>
      </c>
      <c r="AD38" s="279">
        <f t="shared" si="68"/>
        <v>0</v>
      </c>
      <c r="AE38" s="279">
        <f t="shared" si="68"/>
        <v>0</v>
      </c>
      <c r="AF38" s="279">
        <f t="shared" si="68"/>
        <v>0</v>
      </c>
      <c r="AG38" s="279">
        <f t="shared" si="68"/>
        <v>0</v>
      </c>
      <c r="AH38" s="279">
        <f t="shared" si="68"/>
        <v>0</v>
      </c>
      <c r="AI38" s="279">
        <f t="shared" si="68"/>
        <v>0</v>
      </c>
      <c r="AJ38" s="279">
        <f t="shared" si="68"/>
        <v>0</v>
      </c>
      <c r="AK38" s="279">
        <f t="shared" si="68"/>
        <v>0</v>
      </c>
      <c r="AL38" s="279">
        <f t="shared" ref="AL38:AM38" si="70">SUBTOTAL(9,AL33:AL37)</f>
        <v>30</v>
      </c>
      <c r="AM38" s="279">
        <f t="shared" si="70"/>
        <v>24564180</v>
      </c>
      <c r="AN38" s="279">
        <f t="shared" ref="AN38:AW38" si="71">SUBTOTAL(9,AN33:AN37)</f>
        <v>181</v>
      </c>
      <c r="AO38" s="279">
        <f t="shared" si="71"/>
        <v>31688184</v>
      </c>
      <c r="AP38" s="279">
        <f t="shared" si="71"/>
        <v>159</v>
      </c>
      <c r="AQ38" s="279">
        <f t="shared" si="71"/>
        <v>44996868</v>
      </c>
      <c r="AR38" s="279">
        <f t="shared" ref="AR38" si="72">SUBTOTAL(9,AR33:AR37)</f>
        <v>241</v>
      </c>
      <c r="AS38" s="279">
        <f t="shared" si="71"/>
        <v>335</v>
      </c>
      <c r="AT38" s="280">
        <f t="shared" si="22"/>
        <v>1.3900414937759336</v>
      </c>
      <c r="AU38" s="280">
        <f t="shared" si="23"/>
        <v>1.0149253731343284</v>
      </c>
      <c r="AV38" s="279">
        <f t="shared" si="71"/>
        <v>340</v>
      </c>
      <c r="AW38" s="279">
        <f t="shared" si="71"/>
        <v>76685200</v>
      </c>
      <c r="AX38" s="287">
        <f>ROUND(AV38/5000,2)</f>
        <v>7.0000000000000007E-2</v>
      </c>
      <c r="AY38" s="238">
        <f>ROUND(AX38*$AN$62*$AN$63*$AN$64*1.2,-2)</f>
        <v>172000</v>
      </c>
      <c r="AZ38" s="238">
        <f>+AW38</f>
        <v>76685200</v>
      </c>
      <c r="BA38" s="238">
        <f>AY38</f>
        <v>172000</v>
      </c>
      <c r="BB38" s="238">
        <f>AZ38+BA38</f>
        <v>76857200</v>
      </c>
      <c r="BC38" s="281">
        <f>ROUND(BB38/$BB$59*$BC$61,-2)</f>
        <v>57650100</v>
      </c>
      <c r="BD38" s="282">
        <f>ROUND(BB38/BB$59*BD$60,-2)</f>
        <v>65627900</v>
      </c>
      <c r="BE38" s="288">
        <f>+BB38-BD38</f>
        <v>11229300</v>
      </c>
      <c r="BF38" s="280">
        <f>+BD38/BB38</f>
        <v>0.85389397480001872</v>
      </c>
      <c r="BG38" s="289">
        <f>12*BF38</f>
        <v>10.246727697600225</v>
      </c>
    </row>
    <row r="39" spans="1:59" s="260" customFormat="1" outlineLevel="2" x14ac:dyDescent="0.2">
      <c r="A39" s="261">
        <v>25</v>
      </c>
      <c r="B39" s="261" t="s">
        <v>126</v>
      </c>
      <c r="C39" s="233" t="s">
        <v>24</v>
      </c>
      <c r="D39" s="234"/>
      <c r="E39" s="234">
        <f t="shared" si="0"/>
        <v>0</v>
      </c>
      <c r="F39" s="234"/>
      <c r="G39" s="234">
        <f t="shared" si="1"/>
        <v>0</v>
      </c>
      <c r="H39" s="234"/>
      <c r="I39" s="234">
        <f t="shared" si="2"/>
        <v>0</v>
      </c>
      <c r="J39" s="234"/>
      <c r="K39" s="234">
        <f t="shared" si="3"/>
        <v>0</v>
      </c>
      <c r="L39" s="234">
        <v>40</v>
      </c>
      <c r="M39" s="234">
        <f t="shared" si="4"/>
        <v>6460160</v>
      </c>
      <c r="N39" s="234"/>
      <c r="O39" s="234">
        <f t="shared" si="5"/>
        <v>0</v>
      </c>
      <c r="P39" s="234"/>
      <c r="Q39" s="234">
        <f t="shared" si="6"/>
        <v>0</v>
      </c>
      <c r="R39" s="234"/>
      <c r="S39" s="234">
        <f t="shared" si="7"/>
        <v>0</v>
      </c>
      <c r="T39" s="234"/>
      <c r="U39" s="234">
        <f t="shared" si="8"/>
        <v>0</v>
      </c>
      <c r="V39" s="234"/>
      <c r="W39" s="234">
        <f t="shared" si="9"/>
        <v>0</v>
      </c>
      <c r="X39" s="234"/>
      <c r="Y39" s="234">
        <f>X39*Y$12</f>
        <v>0</v>
      </c>
      <c r="Z39" s="234"/>
      <c r="AA39" s="234">
        <f>Z39*AA$12</f>
        <v>0</v>
      </c>
      <c r="AB39" s="234"/>
      <c r="AC39" s="234">
        <f t="shared" si="12"/>
        <v>0</v>
      </c>
      <c r="AD39" s="234"/>
      <c r="AE39" s="234">
        <f t="shared" si="13"/>
        <v>0</v>
      </c>
      <c r="AF39" s="234"/>
      <c r="AG39" s="234">
        <f t="shared" si="14"/>
        <v>0</v>
      </c>
      <c r="AH39" s="234"/>
      <c r="AI39" s="234">
        <f t="shared" si="15"/>
        <v>0</v>
      </c>
      <c r="AJ39" s="234"/>
      <c r="AK39" s="234">
        <f t="shared" si="16"/>
        <v>0</v>
      </c>
      <c r="AL39" s="234"/>
      <c r="AM39" s="234">
        <f t="shared" si="17"/>
        <v>0</v>
      </c>
      <c r="AN39" s="235">
        <f t="shared" ref="AN39:AN43" si="73">+L39+P39+T39+AJ39</f>
        <v>40</v>
      </c>
      <c r="AO39" s="235">
        <f t="shared" ref="AO39:AQ41" si="74">E39+I39+M39+Q39+U39+Y39+AC39+AG39+AK39</f>
        <v>6460160</v>
      </c>
      <c r="AP39" s="235">
        <f t="shared" si="21"/>
        <v>0</v>
      </c>
      <c r="AQ39" s="235">
        <f t="shared" si="74"/>
        <v>0</v>
      </c>
      <c r="AR39" s="235">
        <v>40</v>
      </c>
      <c r="AS39" s="235">
        <v>44</v>
      </c>
      <c r="AT39" s="277">
        <f t="shared" si="22"/>
        <v>1.1000000000000001</v>
      </c>
      <c r="AU39" s="277">
        <f t="shared" si="23"/>
        <v>0.90909090909090906</v>
      </c>
      <c r="AV39" s="235">
        <f t="shared" si="24"/>
        <v>40</v>
      </c>
      <c r="AW39" s="235">
        <f t="shared" si="65"/>
        <v>6460200</v>
      </c>
      <c r="AX39" s="236"/>
      <c r="AY39" s="237"/>
      <c r="AZ39" s="237"/>
      <c r="BA39" s="237"/>
      <c r="BB39" s="238"/>
      <c r="BC39" s="238"/>
      <c r="BD39" s="243"/>
      <c r="BE39" s="283"/>
      <c r="BF39" s="239"/>
      <c r="BG39" s="240"/>
    </row>
    <row r="40" spans="1:59" s="260" customFormat="1" ht="22.5" outlineLevel="2" x14ac:dyDescent="0.2">
      <c r="A40" s="261">
        <v>26</v>
      </c>
      <c r="B40" s="261" t="s">
        <v>126</v>
      </c>
      <c r="C40" s="233" t="s">
        <v>33</v>
      </c>
      <c r="D40" s="234"/>
      <c r="E40" s="234">
        <f t="shared" si="0"/>
        <v>0</v>
      </c>
      <c r="F40" s="234"/>
      <c r="G40" s="234">
        <f t="shared" si="1"/>
        <v>0</v>
      </c>
      <c r="H40" s="234"/>
      <c r="I40" s="234">
        <f t="shared" si="2"/>
        <v>0</v>
      </c>
      <c r="J40" s="234"/>
      <c r="K40" s="234">
        <f t="shared" si="3"/>
        <v>0</v>
      </c>
      <c r="L40" s="234"/>
      <c r="M40" s="234">
        <f t="shared" si="4"/>
        <v>0</v>
      </c>
      <c r="N40" s="234"/>
      <c r="O40" s="234">
        <f t="shared" si="5"/>
        <v>0</v>
      </c>
      <c r="P40" s="234">
        <v>25</v>
      </c>
      <c r="Q40" s="234">
        <f t="shared" si="6"/>
        <v>4627975</v>
      </c>
      <c r="R40" s="234">
        <v>50</v>
      </c>
      <c r="S40" s="234">
        <f t="shared" si="7"/>
        <v>8123800</v>
      </c>
      <c r="T40" s="234"/>
      <c r="U40" s="234">
        <f t="shared" si="8"/>
        <v>0</v>
      </c>
      <c r="V40" s="234"/>
      <c r="W40" s="234">
        <f t="shared" si="9"/>
        <v>0</v>
      </c>
      <c r="X40" s="234"/>
      <c r="Y40" s="234">
        <f t="shared" ref="Y40:Y41" si="75">X40*Y$12</f>
        <v>0</v>
      </c>
      <c r="Z40" s="234"/>
      <c r="AA40" s="234">
        <f t="shared" ref="AA40:AA43" si="76">Z40*AA$12</f>
        <v>0</v>
      </c>
      <c r="AB40" s="234"/>
      <c r="AC40" s="234">
        <f t="shared" si="12"/>
        <v>0</v>
      </c>
      <c r="AD40" s="234"/>
      <c r="AE40" s="234">
        <f t="shared" si="13"/>
        <v>0</v>
      </c>
      <c r="AF40" s="234"/>
      <c r="AG40" s="234">
        <f t="shared" si="14"/>
        <v>0</v>
      </c>
      <c r="AH40" s="234"/>
      <c r="AI40" s="234">
        <f t="shared" si="15"/>
        <v>0</v>
      </c>
      <c r="AJ40" s="234"/>
      <c r="AK40" s="234">
        <f t="shared" si="16"/>
        <v>0</v>
      </c>
      <c r="AL40" s="234"/>
      <c r="AM40" s="234">
        <f t="shared" si="17"/>
        <v>0</v>
      </c>
      <c r="AN40" s="235">
        <f t="shared" si="73"/>
        <v>25</v>
      </c>
      <c r="AO40" s="235">
        <f t="shared" si="74"/>
        <v>4627975</v>
      </c>
      <c r="AP40" s="235">
        <f t="shared" si="21"/>
        <v>50</v>
      </c>
      <c r="AQ40" s="235">
        <f t="shared" si="74"/>
        <v>8123800</v>
      </c>
      <c r="AR40" s="235">
        <v>78</v>
      </c>
      <c r="AS40" s="235">
        <v>80</v>
      </c>
      <c r="AT40" s="277">
        <f t="shared" si="22"/>
        <v>1.0256410256410255</v>
      </c>
      <c r="AU40" s="277">
        <f t="shared" si="23"/>
        <v>0.9375</v>
      </c>
      <c r="AV40" s="235">
        <f t="shared" si="24"/>
        <v>75</v>
      </c>
      <c r="AW40" s="235">
        <f t="shared" si="65"/>
        <v>12751800</v>
      </c>
      <c r="AX40" s="236"/>
      <c r="AY40" s="237"/>
      <c r="AZ40" s="237"/>
      <c r="BA40" s="237"/>
      <c r="BB40" s="238"/>
      <c r="BC40" s="238"/>
      <c r="BD40" s="243"/>
      <c r="BE40" s="283"/>
      <c r="BF40" s="239"/>
      <c r="BG40" s="240"/>
    </row>
    <row r="41" spans="1:59" s="260" customFormat="1" outlineLevel="2" x14ac:dyDescent="0.2">
      <c r="A41" s="261">
        <v>27</v>
      </c>
      <c r="B41" s="265" t="s">
        <v>126</v>
      </c>
      <c r="C41" s="233" t="s">
        <v>23</v>
      </c>
      <c r="D41" s="234"/>
      <c r="E41" s="234">
        <f t="shared" si="0"/>
        <v>0</v>
      </c>
      <c r="F41" s="234"/>
      <c r="G41" s="234">
        <f t="shared" si="1"/>
        <v>0</v>
      </c>
      <c r="H41" s="234"/>
      <c r="I41" s="234">
        <f t="shared" si="2"/>
        <v>0</v>
      </c>
      <c r="J41" s="234"/>
      <c r="K41" s="234">
        <f t="shared" si="3"/>
        <v>0</v>
      </c>
      <c r="L41" s="242">
        <v>19</v>
      </c>
      <c r="M41" s="234">
        <f t="shared" si="4"/>
        <v>3068576</v>
      </c>
      <c r="N41" s="242">
        <v>11</v>
      </c>
      <c r="O41" s="234">
        <f t="shared" si="5"/>
        <v>1572648</v>
      </c>
      <c r="P41" s="234"/>
      <c r="Q41" s="234">
        <f t="shared" si="6"/>
        <v>0</v>
      </c>
      <c r="R41" s="234"/>
      <c r="S41" s="234">
        <f t="shared" si="7"/>
        <v>0</v>
      </c>
      <c r="T41" s="234"/>
      <c r="U41" s="234">
        <f t="shared" si="8"/>
        <v>0</v>
      </c>
      <c r="V41" s="234"/>
      <c r="W41" s="234">
        <f t="shared" si="9"/>
        <v>0</v>
      </c>
      <c r="X41" s="234"/>
      <c r="Y41" s="234">
        <f t="shared" si="75"/>
        <v>0</v>
      </c>
      <c r="Z41" s="234"/>
      <c r="AA41" s="234">
        <f t="shared" si="76"/>
        <v>0</v>
      </c>
      <c r="AB41" s="234"/>
      <c r="AC41" s="234">
        <f t="shared" si="12"/>
        <v>0</v>
      </c>
      <c r="AD41" s="234"/>
      <c r="AE41" s="234">
        <f t="shared" si="13"/>
        <v>0</v>
      </c>
      <c r="AF41" s="234"/>
      <c r="AG41" s="234">
        <f t="shared" si="14"/>
        <v>0</v>
      </c>
      <c r="AH41" s="234"/>
      <c r="AI41" s="234">
        <f t="shared" si="15"/>
        <v>0</v>
      </c>
      <c r="AJ41" s="234"/>
      <c r="AK41" s="234">
        <f t="shared" si="16"/>
        <v>0</v>
      </c>
      <c r="AL41" s="234"/>
      <c r="AM41" s="234">
        <f t="shared" si="17"/>
        <v>0</v>
      </c>
      <c r="AN41" s="235">
        <f t="shared" si="73"/>
        <v>19</v>
      </c>
      <c r="AO41" s="235">
        <f t="shared" si="74"/>
        <v>3068576</v>
      </c>
      <c r="AP41" s="235">
        <f t="shared" si="21"/>
        <v>11</v>
      </c>
      <c r="AQ41" s="235">
        <f t="shared" si="74"/>
        <v>1572648</v>
      </c>
      <c r="AR41" s="235">
        <v>30</v>
      </c>
      <c r="AS41" s="235">
        <v>30</v>
      </c>
      <c r="AT41" s="277">
        <f t="shared" si="22"/>
        <v>1</v>
      </c>
      <c r="AU41" s="277">
        <f t="shared" si="23"/>
        <v>1</v>
      </c>
      <c r="AV41" s="235">
        <f t="shared" si="24"/>
        <v>30</v>
      </c>
      <c r="AW41" s="235">
        <f t="shared" si="65"/>
        <v>4641200</v>
      </c>
      <c r="AX41" s="236"/>
      <c r="AY41" s="237"/>
      <c r="AZ41" s="237"/>
      <c r="BA41" s="237"/>
      <c r="BB41" s="238"/>
      <c r="BC41" s="238"/>
      <c r="BD41" s="243"/>
      <c r="BE41" s="283"/>
      <c r="BF41" s="239"/>
      <c r="BG41" s="240"/>
    </row>
    <row r="42" spans="1:59" s="260" customFormat="1" outlineLevel="2" x14ac:dyDescent="0.2">
      <c r="A42" s="261">
        <v>28</v>
      </c>
      <c r="B42" s="265" t="s">
        <v>126</v>
      </c>
      <c r="C42" s="233" t="s">
        <v>165</v>
      </c>
      <c r="D42" s="234"/>
      <c r="E42" s="234"/>
      <c r="F42" s="234"/>
      <c r="G42" s="234"/>
      <c r="H42" s="234"/>
      <c r="I42" s="234"/>
      <c r="J42" s="234"/>
      <c r="K42" s="234"/>
      <c r="L42" s="242">
        <v>8</v>
      </c>
      <c r="M42" s="234">
        <f t="shared" si="4"/>
        <v>1292032</v>
      </c>
      <c r="N42" s="242">
        <v>37</v>
      </c>
      <c r="O42" s="234">
        <f t="shared" si="5"/>
        <v>5289816</v>
      </c>
      <c r="P42" s="234"/>
      <c r="Q42" s="234"/>
      <c r="R42" s="234"/>
      <c r="S42" s="234"/>
      <c r="T42" s="234"/>
      <c r="U42" s="234"/>
      <c r="V42" s="234"/>
      <c r="W42" s="234"/>
      <c r="X42" s="234"/>
      <c r="Y42" s="234"/>
      <c r="Z42" s="234"/>
      <c r="AA42" s="234">
        <f t="shared" si="76"/>
        <v>0</v>
      </c>
      <c r="AB42" s="234"/>
      <c r="AC42" s="234"/>
      <c r="AD42" s="234"/>
      <c r="AE42" s="234"/>
      <c r="AF42" s="234"/>
      <c r="AG42" s="234"/>
      <c r="AH42" s="234"/>
      <c r="AI42" s="234">
        <f t="shared" si="15"/>
        <v>0</v>
      </c>
      <c r="AJ42" s="234"/>
      <c r="AK42" s="234"/>
      <c r="AL42" s="234"/>
      <c r="AM42" s="234">
        <f t="shared" si="17"/>
        <v>0</v>
      </c>
      <c r="AN42" s="235">
        <f t="shared" si="73"/>
        <v>8</v>
      </c>
      <c r="AO42" s="235">
        <f t="shared" ref="AO42:AO43" si="77">E42+I42+M42+Q42+U42+Y42+AC42+AG42+AK42</f>
        <v>1292032</v>
      </c>
      <c r="AP42" s="235">
        <f t="shared" si="21"/>
        <v>37</v>
      </c>
      <c r="AQ42" s="235">
        <f t="shared" ref="AQ42:AQ43" si="78">G42+K42+O42+S42+W42+AA42+AE42+AI42+AM42</f>
        <v>5289816</v>
      </c>
      <c r="AR42" s="235"/>
      <c r="AS42" s="235">
        <v>33</v>
      </c>
      <c r="AT42" s="277"/>
      <c r="AU42" s="277">
        <f t="shared" si="23"/>
        <v>1.3636363636363635</v>
      </c>
      <c r="AV42" s="235">
        <f t="shared" si="24"/>
        <v>45</v>
      </c>
      <c r="AW42" s="235">
        <f t="shared" si="65"/>
        <v>6581800</v>
      </c>
      <c r="AX42" s="236"/>
      <c r="AY42" s="237"/>
      <c r="AZ42" s="237"/>
      <c r="BA42" s="237"/>
      <c r="BB42" s="238"/>
      <c r="BC42" s="238"/>
      <c r="BD42" s="243"/>
      <c r="BE42" s="283"/>
      <c r="BF42" s="239"/>
      <c r="BG42" s="240"/>
    </row>
    <row r="43" spans="1:59" s="260" customFormat="1" outlineLevel="2" x14ac:dyDescent="0.2">
      <c r="A43" s="261">
        <v>29</v>
      </c>
      <c r="B43" s="265" t="s">
        <v>126</v>
      </c>
      <c r="C43" s="233" t="s">
        <v>166</v>
      </c>
      <c r="D43" s="234"/>
      <c r="E43" s="234"/>
      <c r="F43" s="234"/>
      <c r="G43" s="234"/>
      <c r="H43" s="234"/>
      <c r="I43" s="234"/>
      <c r="J43" s="234"/>
      <c r="K43" s="234"/>
      <c r="L43" s="242">
        <v>26</v>
      </c>
      <c r="M43" s="234">
        <f t="shared" si="4"/>
        <v>4199104</v>
      </c>
      <c r="N43" s="242">
        <v>71</v>
      </c>
      <c r="O43" s="234">
        <f t="shared" si="5"/>
        <v>10150728</v>
      </c>
      <c r="P43" s="234"/>
      <c r="Q43" s="234"/>
      <c r="R43" s="234"/>
      <c r="S43" s="234"/>
      <c r="T43" s="234"/>
      <c r="U43" s="234"/>
      <c r="V43" s="234">
        <v>6</v>
      </c>
      <c r="W43" s="234"/>
      <c r="X43" s="234"/>
      <c r="Y43" s="234"/>
      <c r="Z43" s="234">
        <v>6</v>
      </c>
      <c r="AA43" s="234">
        <f t="shared" si="76"/>
        <v>3303132</v>
      </c>
      <c r="AB43" s="234"/>
      <c r="AC43" s="234"/>
      <c r="AD43" s="234"/>
      <c r="AE43" s="234"/>
      <c r="AF43" s="234"/>
      <c r="AG43" s="234"/>
      <c r="AH43" s="234">
        <v>1</v>
      </c>
      <c r="AI43" s="234">
        <f t="shared" si="15"/>
        <v>452241</v>
      </c>
      <c r="AJ43" s="234"/>
      <c r="AK43" s="234"/>
      <c r="AL43" s="234">
        <v>6</v>
      </c>
      <c r="AM43" s="234">
        <f t="shared" si="17"/>
        <v>4912836</v>
      </c>
      <c r="AN43" s="235">
        <f t="shared" si="73"/>
        <v>26</v>
      </c>
      <c r="AO43" s="235">
        <f t="shared" si="77"/>
        <v>4199104</v>
      </c>
      <c r="AP43" s="235">
        <f t="shared" si="21"/>
        <v>84</v>
      </c>
      <c r="AQ43" s="235">
        <f t="shared" si="78"/>
        <v>18818937</v>
      </c>
      <c r="AR43" s="235"/>
      <c r="AS43" s="235">
        <v>110</v>
      </c>
      <c r="AT43" s="277"/>
      <c r="AU43" s="277">
        <f t="shared" si="23"/>
        <v>1</v>
      </c>
      <c r="AV43" s="235">
        <f t="shared" si="24"/>
        <v>110</v>
      </c>
      <c r="AW43" s="235">
        <f t="shared" si="65"/>
        <v>23018000</v>
      </c>
      <c r="AX43" s="236"/>
      <c r="AY43" s="237"/>
      <c r="AZ43" s="237"/>
      <c r="BA43" s="237"/>
      <c r="BB43" s="238"/>
      <c r="BC43" s="238"/>
      <c r="BD43" s="243"/>
      <c r="BE43" s="283"/>
      <c r="BF43" s="239"/>
      <c r="BG43" s="240"/>
    </row>
    <row r="44" spans="1:59" s="260" customFormat="1" outlineLevel="1" x14ac:dyDescent="0.2">
      <c r="A44" s="261"/>
      <c r="B44" s="232" t="s">
        <v>132</v>
      </c>
      <c r="C44" s="233"/>
      <c r="D44" s="234">
        <f t="shared" ref="D44:AK44" si="79">SUBTOTAL(9,D39:D41)</f>
        <v>0</v>
      </c>
      <c r="E44" s="234">
        <f t="shared" si="79"/>
        <v>0</v>
      </c>
      <c r="F44" s="234">
        <f t="shared" si="79"/>
        <v>0</v>
      </c>
      <c r="G44" s="234">
        <f t="shared" si="79"/>
        <v>0</v>
      </c>
      <c r="H44" s="234">
        <f t="shared" si="79"/>
        <v>0</v>
      </c>
      <c r="I44" s="234">
        <f t="shared" si="79"/>
        <v>0</v>
      </c>
      <c r="J44" s="234">
        <f t="shared" si="79"/>
        <v>0</v>
      </c>
      <c r="K44" s="234">
        <f t="shared" si="79"/>
        <v>0</v>
      </c>
      <c r="L44" s="234">
        <f>SUBTOTAL(9,L39:L43)</f>
        <v>93</v>
      </c>
      <c r="M44" s="234">
        <f>SUBTOTAL(9,M39:M43)</f>
        <v>15019872</v>
      </c>
      <c r="N44" s="234">
        <f>SUBTOTAL(9,N39:N43)</f>
        <v>119</v>
      </c>
      <c r="O44" s="234">
        <f>SUBTOTAL(9,O39:O43)</f>
        <v>17013192</v>
      </c>
      <c r="P44" s="234">
        <f t="shared" si="79"/>
        <v>25</v>
      </c>
      <c r="Q44" s="234">
        <f t="shared" si="79"/>
        <v>4627975</v>
      </c>
      <c r="R44" s="234">
        <f t="shared" si="79"/>
        <v>50</v>
      </c>
      <c r="S44" s="234">
        <f t="shared" si="79"/>
        <v>8123800</v>
      </c>
      <c r="T44" s="234">
        <f t="shared" si="79"/>
        <v>0</v>
      </c>
      <c r="U44" s="234">
        <f t="shared" si="79"/>
        <v>0</v>
      </c>
      <c r="V44" s="234">
        <f>+V39+V40+V41+V42+V43</f>
        <v>6</v>
      </c>
      <c r="W44" s="234">
        <f t="shared" si="79"/>
        <v>0</v>
      </c>
      <c r="X44" s="234">
        <f t="shared" si="79"/>
        <v>0</v>
      </c>
      <c r="Y44" s="234">
        <f t="shared" si="79"/>
        <v>0</v>
      </c>
      <c r="Z44" s="234">
        <f>SUM(Z39:Z43)</f>
        <v>6</v>
      </c>
      <c r="AA44" s="234">
        <f>SUM(AA39:AA43)</f>
        <v>3303132</v>
      </c>
      <c r="AB44" s="234">
        <f t="shared" si="79"/>
        <v>0</v>
      </c>
      <c r="AC44" s="234">
        <f t="shared" si="79"/>
        <v>0</v>
      </c>
      <c r="AD44" s="234">
        <f t="shared" si="79"/>
        <v>0</v>
      </c>
      <c r="AE44" s="234">
        <f t="shared" si="79"/>
        <v>0</v>
      </c>
      <c r="AF44" s="234">
        <f t="shared" si="79"/>
        <v>0</v>
      </c>
      <c r="AG44" s="234">
        <f t="shared" si="79"/>
        <v>0</v>
      </c>
      <c r="AH44" s="234">
        <f>SUM(AH39:AH43)</f>
        <v>1</v>
      </c>
      <c r="AI44" s="234">
        <f>SUM(AI39:AI43)</f>
        <v>452241</v>
      </c>
      <c r="AJ44" s="234">
        <f t="shared" si="79"/>
        <v>0</v>
      </c>
      <c r="AK44" s="234">
        <f t="shared" si="79"/>
        <v>0</v>
      </c>
      <c r="AL44" s="234">
        <f>SUM(AL39:AL43)</f>
        <v>6</v>
      </c>
      <c r="AM44" s="234">
        <f>SUM(AM39:AM43)</f>
        <v>4912836</v>
      </c>
      <c r="AN44" s="234">
        <f t="shared" ref="AN44:AW44" si="80">SUBTOTAL(9,AN39:AN43)</f>
        <v>118</v>
      </c>
      <c r="AO44" s="234">
        <f t="shared" si="80"/>
        <v>19647847</v>
      </c>
      <c r="AP44" s="234">
        <f t="shared" si="80"/>
        <v>182</v>
      </c>
      <c r="AQ44" s="234">
        <f t="shared" si="80"/>
        <v>33805201</v>
      </c>
      <c r="AR44" s="234">
        <f t="shared" ref="AR44" si="81">SUBTOTAL(9,AR39:AR43)</f>
        <v>148</v>
      </c>
      <c r="AS44" s="234">
        <f t="shared" si="80"/>
        <v>297</v>
      </c>
      <c r="AT44" s="277">
        <f t="shared" si="22"/>
        <v>2.0067567567567566</v>
      </c>
      <c r="AU44" s="277">
        <f t="shared" si="23"/>
        <v>1.0101010101010102</v>
      </c>
      <c r="AV44" s="234">
        <f t="shared" si="80"/>
        <v>300</v>
      </c>
      <c r="AW44" s="234">
        <f t="shared" si="80"/>
        <v>53453000</v>
      </c>
      <c r="AX44" s="236">
        <f>ROUND(AV44/5000,2)</f>
        <v>0.06</v>
      </c>
      <c r="AY44" s="237">
        <f>ROUND(AX44*$AN$62*$AN$63*$AN$64*1.2,-2)</f>
        <v>147400</v>
      </c>
      <c r="AZ44" s="237">
        <f>+AW44</f>
        <v>53453000</v>
      </c>
      <c r="BA44" s="237">
        <f>AY44</f>
        <v>147400</v>
      </c>
      <c r="BB44" s="238">
        <f>AZ44+BA44</f>
        <v>53600400</v>
      </c>
      <c r="BC44" s="281">
        <f>ROUND(BB44/$BB$59*$BC$61,-2)</f>
        <v>40205300</v>
      </c>
      <c r="BD44" s="282">
        <f>ROUND(BB44/BB$59*BD$60,-2)</f>
        <v>45769100</v>
      </c>
      <c r="BE44" s="283">
        <f>+BB44-BD44</f>
        <v>7831300</v>
      </c>
      <c r="BF44" s="277">
        <f>+BD44/BB44</f>
        <v>0.85389474705412649</v>
      </c>
      <c r="BG44" s="284">
        <f>12*BF44</f>
        <v>10.246736964649518</v>
      </c>
    </row>
    <row r="45" spans="1:59" s="293" customFormat="1" ht="33.75" outlineLevel="2" x14ac:dyDescent="0.2">
      <c r="A45" s="291">
        <v>30</v>
      </c>
      <c r="B45" s="261" t="s">
        <v>129</v>
      </c>
      <c r="C45" s="292" t="s">
        <v>145</v>
      </c>
      <c r="D45" s="241"/>
      <c r="E45" s="234">
        <f t="shared" si="0"/>
        <v>0</v>
      </c>
      <c r="F45" s="241"/>
      <c r="G45" s="234">
        <f t="shared" si="1"/>
        <v>0</v>
      </c>
      <c r="H45" s="241"/>
      <c r="I45" s="234">
        <f t="shared" si="2"/>
        <v>0</v>
      </c>
      <c r="J45" s="241"/>
      <c r="K45" s="234">
        <f t="shared" si="3"/>
        <v>0</v>
      </c>
      <c r="L45" s="234">
        <v>44</v>
      </c>
      <c r="M45" s="234">
        <f t="shared" si="4"/>
        <v>7106176</v>
      </c>
      <c r="N45" s="234">
        <v>48</v>
      </c>
      <c r="O45" s="234">
        <f t="shared" si="5"/>
        <v>6862464</v>
      </c>
      <c r="P45" s="234"/>
      <c r="Q45" s="234">
        <f t="shared" si="6"/>
        <v>0</v>
      </c>
      <c r="R45" s="241"/>
      <c r="S45" s="234">
        <f t="shared" si="7"/>
        <v>0</v>
      </c>
      <c r="T45" s="241"/>
      <c r="U45" s="234">
        <f t="shared" si="8"/>
        <v>0</v>
      </c>
      <c r="V45" s="241"/>
      <c r="W45" s="234">
        <f t="shared" si="9"/>
        <v>0</v>
      </c>
      <c r="X45" s="241"/>
      <c r="Y45" s="241">
        <f>X45*Y$12</f>
        <v>0</v>
      </c>
      <c r="Z45" s="241"/>
      <c r="AA45" s="241">
        <f>Z45*AA$12</f>
        <v>0</v>
      </c>
      <c r="AB45" s="241"/>
      <c r="AC45" s="241">
        <f>AB45*AC$12</f>
        <v>0</v>
      </c>
      <c r="AD45" s="241"/>
      <c r="AE45" s="234">
        <f t="shared" si="13"/>
        <v>0</v>
      </c>
      <c r="AF45" s="241"/>
      <c r="AG45" s="234">
        <f t="shared" si="14"/>
        <v>0</v>
      </c>
      <c r="AH45" s="241"/>
      <c r="AI45" s="234">
        <f t="shared" si="15"/>
        <v>0</v>
      </c>
      <c r="AJ45" s="241"/>
      <c r="AK45" s="234">
        <f t="shared" si="16"/>
        <v>0</v>
      </c>
      <c r="AL45" s="241"/>
      <c r="AM45" s="234">
        <f t="shared" si="17"/>
        <v>0</v>
      </c>
      <c r="AN45" s="235">
        <f t="shared" ref="AN45:AN50" si="82">+L45+P45+T45+AJ45</f>
        <v>44</v>
      </c>
      <c r="AO45" s="235">
        <f t="shared" ref="AO45:AQ50" si="83">E45+I45+M45+Q45+U45+Y45+AC45+AG45+AK45</f>
        <v>7106176</v>
      </c>
      <c r="AP45" s="235">
        <f t="shared" si="21"/>
        <v>48</v>
      </c>
      <c r="AQ45" s="235">
        <f t="shared" si="83"/>
        <v>6862464</v>
      </c>
      <c r="AR45" s="235">
        <v>76</v>
      </c>
      <c r="AS45" s="235">
        <v>90</v>
      </c>
      <c r="AT45" s="277">
        <f t="shared" si="22"/>
        <v>1.1842105263157894</v>
      </c>
      <c r="AU45" s="277">
        <f t="shared" si="23"/>
        <v>1.0222222222222221</v>
      </c>
      <c r="AV45" s="235">
        <f t="shared" si="24"/>
        <v>92</v>
      </c>
      <c r="AW45" s="235">
        <f t="shared" ref="AW45:AW50" si="84">ROUND(AO45+AQ45,-2)</f>
        <v>13968600</v>
      </c>
      <c r="AX45" s="244"/>
      <c r="AY45" s="245"/>
      <c r="AZ45" s="245"/>
      <c r="BA45" s="245"/>
      <c r="BB45" s="246"/>
      <c r="BC45" s="246"/>
      <c r="BD45" s="247"/>
      <c r="BE45" s="283"/>
      <c r="BF45" s="248"/>
      <c r="BG45" s="249"/>
    </row>
    <row r="46" spans="1:59" s="260" customFormat="1" ht="22.5" outlineLevel="1" x14ac:dyDescent="0.2">
      <c r="A46" s="261">
        <v>31</v>
      </c>
      <c r="B46" s="261" t="s">
        <v>129</v>
      </c>
      <c r="C46" s="265" t="s">
        <v>146</v>
      </c>
      <c r="D46" s="234"/>
      <c r="E46" s="234">
        <f t="shared" si="0"/>
        <v>0</v>
      </c>
      <c r="F46" s="234"/>
      <c r="G46" s="234">
        <f t="shared" si="1"/>
        <v>0</v>
      </c>
      <c r="H46" s="234"/>
      <c r="I46" s="234">
        <f t="shared" si="2"/>
        <v>0</v>
      </c>
      <c r="J46" s="234"/>
      <c r="K46" s="234">
        <f t="shared" si="3"/>
        <v>0</v>
      </c>
      <c r="L46" s="234">
        <v>67</v>
      </c>
      <c r="M46" s="234">
        <f t="shared" si="4"/>
        <v>10820768</v>
      </c>
      <c r="N46" s="234">
        <v>93</v>
      </c>
      <c r="O46" s="234">
        <f t="shared" si="5"/>
        <v>13296024</v>
      </c>
      <c r="P46" s="234"/>
      <c r="Q46" s="234">
        <f t="shared" si="6"/>
        <v>0</v>
      </c>
      <c r="R46" s="242"/>
      <c r="S46" s="234">
        <f t="shared" si="7"/>
        <v>0</v>
      </c>
      <c r="T46" s="234"/>
      <c r="U46" s="234">
        <f t="shared" si="8"/>
        <v>0</v>
      </c>
      <c r="V46" s="234"/>
      <c r="W46" s="234">
        <f t="shared" si="9"/>
        <v>0</v>
      </c>
      <c r="X46" s="234"/>
      <c r="Y46" s="241">
        <f t="shared" ref="Y46:Y50" si="85">X46*Y$12</f>
        <v>0</v>
      </c>
      <c r="Z46" s="234"/>
      <c r="AA46" s="241">
        <f t="shared" ref="AA46:AA50" si="86">Z46*AA$12</f>
        <v>0</v>
      </c>
      <c r="AB46" s="234"/>
      <c r="AC46" s="241">
        <f t="shared" ref="AC46:AC50" si="87">AB46*AC$12</f>
        <v>0</v>
      </c>
      <c r="AD46" s="234"/>
      <c r="AE46" s="234">
        <f t="shared" si="13"/>
        <v>0</v>
      </c>
      <c r="AF46" s="234"/>
      <c r="AG46" s="234">
        <f t="shared" si="14"/>
        <v>0</v>
      </c>
      <c r="AH46" s="234"/>
      <c r="AI46" s="234">
        <f t="shared" si="15"/>
        <v>0</v>
      </c>
      <c r="AJ46" s="234"/>
      <c r="AK46" s="234">
        <f t="shared" si="16"/>
        <v>0</v>
      </c>
      <c r="AL46" s="234"/>
      <c r="AM46" s="234">
        <f t="shared" si="17"/>
        <v>0</v>
      </c>
      <c r="AN46" s="235">
        <f t="shared" si="82"/>
        <v>67</v>
      </c>
      <c r="AO46" s="235">
        <f t="shared" si="83"/>
        <v>10820768</v>
      </c>
      <c r="AP46" s="235">
        <f t="shared" si="21"/>
        <v>93</v>
      </c>
      <c r="AQ46" s="235">
        <f t="shared" si="83"/>
        <v>13296024</v>
      </c>
      <c r="AR46" s="235">
        <v>107</v>
      </c>
      <c r="AS46" s="235">
        <v>175</v>
      </c>
      <c r="AT46" s="277">
        <f t="shared" si="22"/>
        <v>1.6355140186915889</v>
      </c>
      <c r="AU46" s="277">
        <f t="shared" si="23"/>
        <v>0.91428571428571426</v>
      </c>
      <c r="AV46" s="235">
        <f t="shared" si="24"/>
        <v>160</v>
      </c>
      <c r="AW46" s="235">
        <f t="shared" si="84"/>
        <v>24116800</v>
      </c>
      <c r="AX46" s="236"/>
      <c r="AY46" s="237"/>
      <c r="AZ46" s="237"/>
      <c r="BA46" s="237"/>
      <c r="BB46" s="238"/>
      <c r="BC46" s="238"/>
      <c r="BD46" s="243"/>
      <c r="BE46" s="283"/>
      <c r="BF46" s="239"/>
      <c r="BG46" s="240"/>
    </row>
    <row r="47" spans="1:59" s="260" customFormat="1" ht="22.5" outlineLevel="1" x14ac:dyDescent="0.2">
      <c r="A47" s="291">
        <v>32</v>
      </c>
      <c r="B47" s="261" t="s">
        <v>129</v>
      </c>
      <c r="C47" s="233" t="s">
        <v>147</v>
      </c>
      <c r="D47" s="234"/>
      <c r="E47" s="234">
        <f t="shared" si="0"/>
        <v>0</v>
      </c>
      <c r="F47" s="234"/>
      <c r="G47" s="234">
        <f t="shared" si="1"/>
        <v>0</v>
      </c>
      <c r="H47" s="234"/>
      <c r="I47" s="234">
        <f t="shared" si="2"/>
        <v>0</v>
      </c>
      <c r="J47" s="234"/>
      <c r="K47" s="234">
        <f t="shared" si="3"/>
        <v>0</v>
      </c>
      <c r="L47" s="234">
        <v>12</v>
      </c>
      <c r="M47" s="234">
        <f t="shared" si="4"/>
        <v>1938048</v>
      </c>
      <c r="N47" s="234">
        <v>38</v>
      </c>
      <c r="O47" s="234">
        <f t="shared" si="5"/>
        <v>5432784</v>
      </c>
      <c r="P47" s="234"/>
      <c r="Q47" s="234">
        <f t="shared" si="6"/>
        <v>0</v>
      </c>
      <c r="R47" s="242"/>
      <c r="S47" s="234">
        <f t="shared" si="7"/>
        <v>0</v>
      </c>
      <c r="T47" s="234"/>
      <c r="U47" s="234">
        <f t="shared" si="8"/>
        <v>0</v>
      </c>
      <c r="V47" s="234"/>
      <c r="W47" s="234">
        <f t="shared" si="9"/>
        <v>0</v>
      </c>
      <c r="X47" s="234"/>
      <c r="Y47" s="241">
        <f t="shared" si="85"/>
        <v>0</v>
      </c>
      <c r="Z47" s="234"/>
      <c r="AA47" s="241">
        <f t="shared" si="86"/>
        <v>0</v>
      </c>
      <c r="AB47" s="234"/>
      <c r="AC47" s="241">
        <f t="shared" si="87"/>
        <v>0</v>
      </c>
      <c r="AD47" s="234"/>
      <c r="AE47" s="234">
        <f t="shared" si="13"/>
        <v>0</v>
      </c>
      <c r="AF47" s="234"/>
      <c r="AG47" s="234">
        <f t="shared" si="14"/>
        <v>0</v>
      </c>
      <c r="AH47" s="234"/>
      <c r="AI47" s="234">
        <f t="shared" si="15"/>
        <v>0</v>
      </c>
      <c r="AJ47" s="234"/>
      <c r="AK47" s="234">
        <f t="shared" si="16"/>
        <v>0</v>
      </c>
      <c r="AL47" s="234"/>
      <c r="AM47" s="234">
        <f t="shared" si="17"/>
        <v>0</v>
      </c>
      <c r="AN47" s="235">
        <f t="shared" si="82"/>
        <v>12</v>
      </c>
      <c r="AO47" s="235">
        <f t="shared" si="83"/>
        <v>1938048</v>
      </c>
      <c r="AP47" s="235">
        <f t="shared" si="21"/>
        <v>38</v>
      </c>
      <c r="AQ47" s="235">
        <f t="shared" si="83"/>
        <v>5432784</v>
      </c>
      <c r="AR47" s="235">
        <v>46</v>
      </c>
      <c r="AS47" s="235">
        <v>100</v>
      </c>
      <c r="AT47" s="277">
        <f t="shared" si="22"/>
        <v>2.1739130434782608</v>
      </c>
      <c r="AU47" s="277">
        <f t="shared" si="23"/>
        <v>0.5</v>
      </c>
      <c r="AV47" s="235">
        <f t="shared" si="24"/>
        <v>50</v>
      </c>
      <c r="AW47" s="235">
        <f t="shared" si="84"/>
        <v>7370800</v>
      </c>
      <c r="AX47" s="236"/>
      <c r="AY47" s="237"/>
      <c r="AZ47" s="237"/>
      <c r="BA47" s="237"/>
      <c r="BB47" s="238"/>
      <c r="BC47" s="238"/>
      <c r="BD47" s="243"/>
      <c r="BE47" s="283"/>
      <c r="BF47" s="239"/>
      <c r="BG47" s="240"/>
    </row>
    <row r="48" spans="1:59" s="260" customFormat="1" ht="22.5" outlineLevel="1" x14ac:dyDescent="0.2">
      <c r="A48" s="261">
        <v>33</v>
      </c>
      <c r="B48" s="261" t="s">
        <v>129</v>
      </c>
      <c r="C48" s="233" t="s">
        <v>31</v>
      </c>
      <c r="D48" s="234"/>
      <c r="E48" s="234">
        <f t="shared" si="0"/>
        <v>0</v>
      </c>
      <c r="F48" s="234"/>
      <c r="G48" s="234">
        <f t="shared" si="1"/>
        <v>0</v>
      </c>
      <c r="H48" s="234"/>
      <c r="I48" s="234">
        <f t="shared" si="2"/>
        <v>0</v>
      </c>
      <c r="J48" s="234"/>
      <c r="K48" s="234">
        <f t="shared" si="3"/>
        <v>0</v>
      </c>
      <c r="L48" s="234"/>
      <c r="M48" s="234">
        <f t="shared" si="4"/>
        <v>0</v>
      </c>
      <c r="N48" s="234"/>
      <c r="O48" s="234">
        <f t="shared" si="5"/>
        <v>0</v>
      </c>
      <c r="P48" s="234">
        <v>34</v>
      </c>
      <c r="Q48" s="234">
        <f t="shared" si="6"/>
        <v>6294046</v>
      </c>
      <c r="R48" s="234">
        <v>22</v>
      </c>
      <c r="S48" s="234">
        <f t="shared" si="7"/>
        <v>3574472</v>
      </c>
      <c r="T48" s="234"/>
      <c r="U48" s="234">
        <f t="shared" si="8"/>
        <v>0</v>
      </c>
      <c r="V48" s="234"/>
      <c r="W48" s="234">
        <f t="shared" si="9"/>
        <v>0</v>
      </c>
      <c r="X48" s="234"/>
      <c r="Y48" s="241">
        <f t="shared" si="85"/>
        <v>0</v>
      </c>
      <c r="Z48" s="234"/>
      <c r="AA48" s="241">
        <f t="shared" si="86"/>
        <v>0</v>
      </c>
      <c r="AB48" s="234"/>
      <c r="AC48" s="241">
        <f t="shared" si="87"/>
        <v>0</v>
      </c>
      <c r="AD48" s="234">
        <v>8</v>
      </c>
      <c r="AE48" s="234">
        <f t="shared" si="13"/>
        <v>4862368</v>
      </c>
      <c r="AF48" s="234"/>
      <c r="AG48" s="234">
        <f t="shared" si="14"/>
        <v>0</v>
      </c>
      <c r="AH48" s="234"/>
      <c r="AI48" s="234">
        <f t="shared" si="15"/>
        <v>0</v>
      </c>
      <c r="AJ48" s="234"/>
      <c r="AK48" s="234">
        <f t="shared" si="16"/>
        <v>0</v>
      </c>
      <c r="AL48" s="234">
        <v>8</v>
      </c>
      <c r="AM48" s="234">
        <f t="shared" si="17"/>
        <v>6550448</v>
      </c>
      <c r="AN48" s="235">
        <f t="shared" si="82"/>
        <v>34</v>
      </c>
      <c r="AO48" s="235">
        <f t="shared" si="83"/>
        <v>6294046</v>
      </c>
      <c r="AP48" s="235">
        <f t="shared" si="21"/>
        <v>38</v>
      </c>
      <c r="AQ48" s="235">
        <f t="shared" si="83"/>
        <v>14987288</v>
      </c>
      <c r="AR48" s="235">
        <v>81</v>
      </c>
      <c r="AS48" s="235">
        <v>72</v>
      </c>
      <c r="AT48" s="277">
        <f t="shared" si="22"/>
        <v>0.88888888888888884</v>
      </c>
      <c r="AU48" s="277">
        <f t="shared" si="23"/>
        <v>1</v>
      </c>
      <c r="AV48" s="235">
        <f t="shared" si="24"/>
        <v>72</v>
      </c>
      <c r="AW48" s="235">
        <f t="shared" si="84"/>
        <v>21281300</v>
      </c>
      <c r="AX48" s="236"/>
      <c r="AY48" s="237"/>
      <c r="AZ48" s="237"/>
      <c r="BA48" s="237"/>
      <c r="BB48" s="238"/>
      <c r="BC48" s="238"/>
      <c r="BD48" s="243"/>
      <c r="BE48" s="283"/>
      <c r="BF48" s="239"/>
      <c r="BG48" s="240"/>
    </row>
    <row r="49" spans="1:59" s="260" customFormat="1" outlineLevel="1" x14ac:dyDescent="0.2">
      <c r="A49" s="291">
        <v>34</v>
      </c>
      <c r="B49" s="261" t="s">
        <v>129</v>
      </c>
      <c r="C49" s="233" t="s">
        <v>144</v>
      </c>
      <c r="D49" s="234"/>
      <c r="E49" s="234">
        <f t="shared" si="0"/>
        <v>0</v>
      </c>
      <c r="F49" s="234"/>
      <c r="G49" s="234">
        <f t="shared" si="1"/>
        <v>0</v>
      </c>
      <c r="H49" s="234"/>
      <c r="I49" s="234">
        <f t="shared" si="2"/>
        <v>0</v>
      </c>
      <c r="J49" s="234"/>
      <c r="K49" s="234">
        <f t="shared" si="3"/>
        <v>0</v>
      </c>
      <c r="L49" s="234"/>
      <c r="M49" s="234">
        <f t="shared" si="4"/>
        <v>0</v>
      </c>
      <c r="N49" s="234"/>
      <c r="O49" s="234">
        <f t="shared" si="5"/>
        <v>0</v>
      </c>
      <c r="P49" s="234"/>
      <c r="Q49" s="234">
        <f t="shared" si="6"/>
        <v>0</v>
      </c>
      <c r="R49" s="234">
        <v>49</v>
      </c>
      <c r="S49" s="234">
        <f t="shared" si="7"/>
        <v>7961324</v>
      </c>
      <c r="T49" s="234"/>
      <c r="U49" s="234">
        <f t="shared" si="8"/>
        <v>0</v>
      </c>
      <c r="V49" s="234"/>
      <c r="W49" s="234">
        <f t="shared" si="9"/>
        <v>0</v>
      </c>
      <c r="X49" s="234"/>
      <c r="Y49" s="241">
        <f t="shared" si="85"/>
        <v>0</v>
      </c>
      <c r="Z49" s="234"/>
      <c r="AA49" s="241">
        <f t="shared" si="86"/>
        <v>0</v>
      </c>
      <c r="AB49" s="234"/>
      <c r="AC49" s="241">
        <f t="shared" si="87"/>
        <v>0</v>
      </c>
      <c r="AD49" s="234">
        <v>11</v>
      </c>
      <c r="AE49" s="234">
        <f t="shared" si="13"/>
        <v>6685756</v>
      </c>
      <c r="AF49" s="234"/>
      <c r="AG49" s="234">
        <f t="shared" si="14"/>
        <v>0</v>
      </c>
      <c r="AH49" s="234"/>
      <c r="AI49" s="234">
        <f t="shared" si="15"/>
        <v>0</v>
      </c>
      <c r="AJ49" s="234"/>
      <c r="AK49" s="234">
        <f t="shared" si="16"/>
        <v>0</v>
      </c>
      <c r="AL49" s="234">
        <v>10</v>
      </c>
      <c r="AM49" s="234">
        <f t="shared" si="17"/>
        <v>8188060</v>
      </c>
      <c r="AN49" s="235">
        <f t="shared" si="82"/>
        <v>0</v>
      </c>
      <c r="AO49" s="235">
        <f t="shared" si="83"/>
        <v>0</v>
      </c>
      <c r="AP49" s="235">
        <f t="shared" si="21"/>
        <v>70</v>
      </c>
      <c r="AQ49" s="235">
        <f t="shared" si="83"/>
        <v>22835140</v>
      </c>
      <c r="AR49" s="235">
        <v>78</v>
      </c>
      <c r="AS49" s="235">
        <v>72</v>
      </c>
      <c r="AT49" s="277">
        <f t="shared" si="22"/>
        <v>0.92307692307692313</v>
      </c>
      <c r="AU49" s="277">
        <f t="shared" si="23"/>
        <v>0.97222222222222221</v>
      </c>
      <c r="AV49" s="235">
        <f t="shared" si="24"/>
        <v>70</v>
      </c>
      <c r="AW49" s="235">
        <f t="shared" si="84"/>
        <v>22835100</v>
      </c>
      <c r="AX49" s="236"/>
      <c r="AY49" s="237"/>
      <c r="AZ49" s="237"/>
      <c r="BA49" s="237"/>
      <c r="BB49" s="238"/>
      <c r="BC49" s="238"/>
      <c r="BD49" s="243"/>
      <c r="BE49" s="283"/>
      <c r="BF49" s="239"/>
      <c r="BG49" s="240"/>
    </row>
    <row r="50" spans="1:59" s="260" customFormat="1" outlineLevel="2" x14ac:dyDescent="0.2">
      <c r="A50" s="261">
        <v>35</v>
      </c>
      <c r="B50" s="261" t="s">
        <v>129</v>
      </c>
      <c r="C50" s="233" t="s">
        <v>153</v>
      </c>
      <c r="D50" s="234"/>
      <c r="E50" s="234">
        <f t="shared" si="0"/>
        <v>0</v>
      </c>
      <c r="F50" s="234"/>
      <c r="G50" s="234">
        <f t="shared" si="1"/>
        <v>0</v>
      </c>
      <c r="H50" s="234"/>
      <c r="I50" s="234">
        <f t="shared" si="2"/>
        <v>0</v>
      </c>
      <c r="J50" s="234"/>
      <c r="K50" s="234">
        <f t="shared" si="3"/>
        <v>0</v>
      </c>
      <c r="L50" s="234"/>
      <c r="M50" s="234">
        <f t="shared" si="4"/>
        <v>0</v>
      </c>
      <c r="N50" s="234"/>
      <c r="O50" s="234">
        <f t="shared" si="5"/>
        <v>0</v>
      </c>
      <c r="P50" s="234"/>
      <c r="Q50" s="234">
        <f t="shared" si="6"/>
        <v>0</v>
      </c>
      <c r="R50" s="234"/>
      <c r="S50" s="234">
        <f t="shared" si="7"/>
        <v>0</v>
      </c>
      <c r="T50" s="234"/>
      <c r="U50" s="234">
        <f t="shared" si="8"/>
        <v>0</v>
      </c>
      <c r="V50" s="234"/>
      <c r="W50" s="234">
        <f t="shared" si="9"/>
        <v>0</v>
      </c>
      <c r="X50" s="234"/>
      <c r="Y50" s="241">
        <f t="shared" si="85"/>
        <v>0</v>
      </c>
      <c r="Z50" s="234"/>
      <c r="AA50" s="241">
        <f t="shared" si="86"/>
        <v>0</v>
      </c>
      <c r="AB50" s="234"/>
      <c r="AC50" s="241">
        <f t="shared" si="87"/>
        <v>0</v>
      </c>
      <c r="AD50" s="234">
        <v>0</v>
      </c>
      <c r="AE50" s="234">
        <f t="shared" si="13"/>
        <v>0</v>
      </c>
      <c r="AF50" s="234"/>
      <c r="AG50" s="234">
        <f t="shared" si="14"/>
        <v>0</v>
      </c>
      <c r="AH50" s="234"/>
      <c r="AI50" s="234">
        <f t="shared" si="15"/>
        <v>0</v>
      </c>
      <c r="AJ50" s="234"/>
      <c r="AK50" s="234">
        <f t="shared" si="16"/>
        <v>0</v>
      </c>
      <c r="AL50" s="234"/>
      <c r="AM50" s="234">
        <f t="shared" si="17"/>
        <v>0</v>
      </c>
      <c r="AN50" s="235">
        <f t="shared" si="82"/>
        <v>0</v>
      </c>
      <c r="AO50" s="235">
        <f t="shared" si="83"/>
        <v>0</v>
      </c>
      <c r="AP50" s="235">
        <f t="shared" si="21"/>
        <v>0</v>
      </c>
      <c r="AQ50" s="235">
        <f t="shared" si="83"/>
        <v>0</v>
      </c>
      <c r="AR50" s="235">
        <v>30</v>
      </c>
      <c r="AS50" s="235">
        <v>0</v>
      </c>
      <c r="AT50" s="277">
        <f t="shared" si="22"/>
        <v>0</v>
      </c>
      <c r="AU50" s="277" t="e">
        <f t="shared" si="23"/>
        <v>#DIV/0!</v>
      </c>
      <c r="AV50" s="235">
        <f t="shared" si="24"/>
        <v>0</v>
      </c>
      <c r="AW50" s="235">
        <f t="shared" si="84"/>
        <v>0</v>
      </c>
      <c r="AX50" s="236"/>
      <c r="AY50" s="237"/>
      <c r="AZ50" s="237"/>
      <c r="BA50" s="237"/>
      <c r="BB50" s="238"/>
      <c r="BC50" s="238"/>
      <c r="BD50" s="243"/>
      <c r="BE50" s="283"/>
      <c r="BF50" s="239"/>
      <c r="BG50" s="240"/>
    </row>
    <row r="51" spans="1:59" s="260" customFormat="1" outlineLevel="1" x14ac:dyDescent="0.2">
      <c r="A51" s="261"/>
      <c r="B51" s="285" t="s">
        <v>135</v>
      </c>
      <c r="C51" s="233"/>
      <c r="D51" s="242">
        <f t="shared" ref="D51:AW51" si="88">SUBTOTAL(9,D45:D50)</f>
        <v>0</v>
      </c>
      <c r="E51" s="242">
        <f t="shared" si="88"/>
        <v>0</v>
      </c>
      <c r="F51" s="242">
        <f t="shared" si="88"/>
        <v>0</v>
      </c>
      <c r="G51" s="242">
        <f t="shared" si="88"/>
        <v>0</v>
      </c>
      <c r="H51" s="242">
        <f t="shared" si="88"/>
        <v>0</v>
      </c>
      <c r="I51" s="242">
        <f t="shared" si="88"/>
        <v>0</v>
      </c>
      <c r="J51" s="242">
        <f t="shared" si="88"/>
        <v>0</v>
      </c>
      <c r="K51" s="242">
        <f t="shared" si="88"/>
        <v>0</v>
      </c>
      <c r="L51" s="242">
        <f t="shared" si="88"/>
        <v>123</v>
      </c>
      <c r="M51" s="242">
        <f t="shared" si="88"/>
        <v>19864992</v>
      </c>
      <c r="N51" s="242">
        <f t="shared" si="88"/>
        <v>179</v>
      </c>
      <c r="O51" s="242">
        <f t="shared" si="88"/>
        <v>25591272</v>
      </c>
      <c r="P51" s="242">
        <f t="shared" si="88"/>
        <v>34</v>
      </c>
      <c r="Q51" s="242">
        <f t="shared" si="88"/>
        <v>6294046</v>
      </c>
      <c r="R51" s="242">
        <f t="shared" si="88"/>
        <v>71</v>
      </c>
      <c r="S51" s="242">
        <f t="shared" si="88"/>
        <v>11535796</v>
      </c>
      <c r="T51" s="242">
        <f t="shared" si="88"/>
        <v>0</v>
      </c>
      <c r="U51" s="242">
        <f t="shared" si="88"/>
        <v>0</v>
      </c>
      <c r="V51" s="242">
        <f t="shared" si="88"/>
        <v>0</v>
      </c>
      <c r="W51" s="242">
        <f t="shared" si="88"/>
        <v>0</v>
      </c>
      <c r="X51" s="242">
        <f t="shared" si="88"/>
        <v>0</v>
      </c>
      <c r="Y51" s="242">
        <f t="shared" si="88"/>
        <v>0</v>
      </c>
      <c r="Z51" s="242">
        <f t="shared" si="88"/>
        <v>0</v>
      </c>
      <c r="AA51" s="242">
        <f t="shared" si="88"/>
        <v>0</v>
      </c>
      <c r="AB51" s="242">
        <f t="shared" si="88"/>
        <v>0</v>
      </c>
      <c r="AC51" s="242">
        <f t="shared" si="88"/>
        <v>0</v>
      </c>
      <c r="AD51" s="242">
        <f t="shared" si="88"/>
        <v>19</v>
      </c>
      <c r="AE51" s="242">
        <f t="shared" si="88"/>
        <v>11548124</v>
      </c>
      <c r="AF51" s="242">
        <f t="shared" si="88"/>
        <v>0</v>
      </c>
      <c r="AG51" s="242">
        <f t="shared" si="88"/>
        <v>0</v>
      </c>
      <c r="AH51" s="242">
        <f t="shared" si="88"/>
        <v>0</v>
      </c>
      <c r="AI51" s="242">
        <f t="shared" si="88"/>
        <v>0</v>
      </c>
      <c r="AJ51" s="242">
        <f t="shared" si="88"/>
        <v>0</v>
      </c>
      <c r="AK51" s="242">
        <f t="shared" si="88"/>
        <v>0</v>
      </c>
      <c r="AL51" s="242">
        <f t="shared" si="88"/>
        <v>18</v>
      </c>
      <c r="AM51" s="242">
        <f t="shared" si="88"/>
        <v>14738508</v>
      </c>
      <c r="AN51" s="242">
        <f t="shared" si="88"/>
        <v>157</v>
      </c>
      <c r="AO51" s="242">
        <f t="shared" si="88"/>
        <v>26159038</v>
      </c>
      <c r="AP51" s="242">
        <f t="shared" si="88"/>
        <v>287</v>
      </c>
      <c r="AQ51" s="242">
        <f t="shared" si="88"/>
        <v>63413700</v>
      </c>
      <c r="AR51" s="242">
        <f t="shared" ref="AR51" si="89">SUBTOTAL(9,AR45:AR50)</f>
        <v>418</v>
      </c>
      <c r="AS51" s="242">
        <f t="shared" si="88"/>
        <v>509</v>
      </c>
      <c r="AT51" s="277">
        <f t="shared" si="22"/>
        <v>1.2177033492822966</v>
      </c>
      <c r="AU51" s="277">
        <f t="shared" si="23"/>
        <v>0.87229862475442044</v>
      </c>
      <c r="AV51" s="242">
        <f t="shared" si="88"/>
        <v>444</v>
      </c>
      <c r="AW51" s="242">
        <f t="shared" si="88"/>
        <v>89572600</v>
      </c>
      <c r="AX51" s="236">
        <f>ROUND(AV51/5000,2)</f>
        <v>0.09</v>
      </c>
      <c r="AY51" s="237">
        <f>ROUND(AX51*$AN$62*$AN$63*$AN$64*1.2,-2)</f>
        <v>221100</v>
      </c>
      <c r="AZ51" s="237">
        <f>+AW51</f>
        <v>89572600</v>
      </c>
      <c r="BA51" s="237">
        <f>AY51</f>
        <v>221100</v>
      </c>
      <c r="BB51" s="238">
        <f>AZ51+BA51</f>
        <v>89793700</v>
      </c>
      <c r="BC51" s="281">
        <f>ROUND(BB51/$BB$59*$BC$61,-2)</f>
        <v>67353700</v>
      </c>
      <c r="BD51" s="282">
        <f>ROUND(BB51/BB$59*BD$60,-2)</f>
        <v>76674300</v>
      </c>
      <c r="BE51" s="283">
        <f>+BB51-BD51</f>
        <v>13119400</v>
      </c>
      <c r="BF51" s="277">
        <f>+BD51/BB51</f>
        <v>0.8538939814263139</v>
      </c>
      <c r="BG51" s="284">
        <f>12*BF51</f>
        <v>10.246727777115767</v>
      </c>
    </row>
    <row r="52" spans="1:59" s="260" customFormat="1" ht="33.75" outlineLevel="2" x14ac:dyDescent="0.2">
      <c r="A52" s="261">
        <v>36</v>
      </c>
      <c r="B52" s="261" t="s">
        <v>127</v>
      </c>
      <c r="C52" s="233" t="s">
        <v>28</v>
      </c>
      <c r="D52" s="234"/>
      <c r="E52" s="234">
        <f t="shared" si="0"/>
        <v>0</v>
      </c>
      <c r="F52" s="234"/>
      <c r="G52" s="234">
        <f t="shared" si="1"/>
        <v>0</v>
      </c>
      <c r="H52" s="234"/>
      <c r="I52" s="234">
        <f t="shared" si="2"/>
        <v>0</v>
      </c>
      <c r="J52" s="234"/>
      <c r="K52" s="234">
        <f t="shared" si="3"/>
        <v>0</v>
      </c>
      <c r="L52" s="234"/>
      <c r="M52" s="234">
        <f t="shared" si="4"/>
        <v>0</v>
      </c>
      <c r="N52" s="234">
        <v>25</v>
      </c>
      <c r="O52" s="234">
        <f t="shared" si="5"/>
        <v>3574200</v>
      </c>
      <c r="P52" s="234"/>
      <c r="Q52" s="234">
        <f t="shared" si="6"/>
        <v>0</v>
      </c>
      <c r="R52" s="234"/>
      <c r="S52" s="234">
        <f t="shared" si="7"/>
        <v>0</v>
      </c>
      <c r="T52" s="234"/>
      <c r="U52" s="234">
        <f t="shared" si="8"/>
        <v>0</v>
      </c>
      <c r="V52" s="234"/>
      <c r="W52" s="234">
        <f t="shared" si="9"/>
        <v>0</v>
      </c>
      <c r="X52" s="234"/>
      <c r="Y52" s="234">
        <f>X52*Y$12</f>
        <v>0</v>
      </c>
      <c r="Z52" s="234"/>
      <c r="AA52" s="234">
        <f>Z52*AA$12</f>
        <v>0</v>
      </c>
      <c r="AB52" s="234"/>
      <c r="AC52" s="234">
        <f>AB52*AC$12</f>
        <v>0</v>
      </c>
      <c r="AD52" s="234"/>
      <c r="AE52" s="234">
        <f t="shared" si="13"/>
        <v>0</v>
      </c>
      <c r="AF52" s="234"/>
      <c r="AG52" s="234">
        <f>AF52*AG$12</f>
        <v>0</v>
      </c>
      <c r="AH52" s="234"/>
      <c r="AI52" s="234">
        <f t="shared" si="15"/>
        <v>0</v>
      </c>
      <c r="AJ52" s="234"/>
      <c r="AK52" s="234">
        <f t="shared" si="16"/>
        <v>0</v>
      </c>
      <c r="AL52" s="234"/>
      <c r="AM52" s="234">
        <f t="shared" si="17"/>
        <v>0</v>
      </c>
      <c r="AN52" s="235">
        <f>D52+H52+L52+P52+T52+X52+AB52+AF52+AJ52</f>
        <v>0</v>
      </c>
      <c r="AO52" s="235">
        <f t="shared" ref="AO52:AQ52" si="90">E52+I52+M52+Q52+U52+Y52+AC52+AG52+AK52</f>
        <v>0</v>
      </c>
      <c r="AP52" s="235">
        <f t="shared" si="90"/>
        <v>25</v>
      </c>
      <c r="AQ52" s="235">
        <f t="shared" si="90"/>
        <v>3574200</v>
      </c>
      <c r="AR52" s="235">
        <v>25</v>
      </c>
      <c r="AS52" s="235">
        <v>25</v>
      </c>
      <c r="AT52" s="277">
        <f t="shared" si="22"/>
        <v>1</v>
      </c>
      <c r="AU52" s="277">
        <f t="shared" si="23"/>
        <v>1</v>
      </c>
      <c r="AV52" s="235">
        <f t="shared" si="24"/>
        <v>25</v>
      </c>
      <c r="AW52" s="235">
        <f t="shared" ref="AW52" si="91">ROUND(AO52+AQ52,-2)</f>
        <v>3574200</v>
      </c>
      <c r="AX52" s="236"/>
      <c r="AY52" s="237"/>
      <c r="AZ52" s="237"/>
      <c r="BA52" s="237"/>
      <c r="BB52" s="238"/>
      <c r="BC52" s="238"/>
      <c r="BD52" s="243"/>
      <c r="BE52" s="283"/>
      <c r="BF52" s="239"/>
      <c r="BG52" s="240"/>
    </row>
    <row r="53" spans="1:59" s="260" customFormat="1" outlineLevel="1" x14ac:dyDescent="0.2">
      <c r="A53" s="261"/>
      <c r="B53" s="285" t="s">
        <v>133</v>
      </c>
      <c r="C53" s="233"/>
      <c r="D53" s="234">
        <f t="shared" ref="D53:AW53" si="92">SUBTOTAL(9,D52:D52)</f>
        <v>0</v>
      </c>
      <c r="E53" s="234">
        <f t="shared" si="92"/>
        <v>0</v>
      </c>
      <c r="F53" s="234">
        <f t="shared" si="92"/>
        <v>0</v>
      </c>
      <c r="G53" s="234">
        <f t="shared" si="92"/>
        <v>0</v>
      </c>
      <c r="H53" s="234">
        <f t="shared" si="92"/>
        <v>0</v>
      </c>
      <c r="I53" s="234">
        <f t="shared" si="92"/>
        <v>0</v>
      </c>
      <c r="J53" s="234">
        <f t="shared" si="92"/>
        <v>0</v>
      </c>
      <c r="K53" s="234">
        <f t="shared" si="92"/>
        <v>0</v>
      </c>
      <c r="L53" s="234">
        <f t="shared" si="92"/>
        <v>0</v>
      </c>
      <c r="M53" s="234">
        <f t="shared" si="92"/>
        <v>0</v>
      </c>
      <c r="N53" s="234">
        <f t="shared" si="92"/>
        <v>25</v>
      </c>
      <c r="O53" s="234">
        <f t="shared" si="92"/>
        <v>3574200</v>
      </c>
      <c r="P53" s="234">
        <f t="shared" si="92"/>
        <v>0</v>
      </c>
      <c r="Q53" s="234">
        <f t="shared" si="92"/>
        <v>0</v>
      </c>
      <c r="R53" s="234">
        <f t="shared" si="92"/>
        <v>0</v>
      </c>
      <c r="S53" s="234">
        <f t="shared" si="92"/>
        <v>0</v>
      </c>
      <c r="T53" s="234">
        <f t="shared" si="92"/>
        <v>0</v>
      </c>
      <c r="U53" s="234">
        <f t="shared" si="92"/>
        <v>0</v>
      </c>
      <c r="V53" s="234">
        <f t="shared" si="92"/>
        <v>0</v>
      </c>
      <c r="W53" s="234">
        <f t="shared" si="92"/>
        <v>0</v>
      </c>
      <c r="X53" s="234">
        <f t="shared" si="92"/>
        <v>0</v>
      </c>
      <c r="Y53" s="234">
        <f t="shared" si="92"/>
        <v>0</v>
      </c>
      <c r="Z53" s="234">
        <f t="shared" si="92"/>
        <v>0</v>
      </c>
      <c r="AA53" s="234">
        <f t="shared" si="92"/>
        <v>0</v>
      </c>
      <c r="AB53" s="234">
        <f t="shared" si="92"/>
        <v>0</v>
      </c>
      <c r="AC53" s="234">
        <f t="shared" si="92"/>
        <v>0</v>
      </c>
      <c r="AD53" s="234">
        <f t="shared" si="92"/>
        <v>0</v>
      </c>
      <c r="AE53" s="234">
        <f t="shared" si="92"/>
        <v>0</v>
      </c>
      <c r="AF53" s="234">
        <f t="shared" si="92"/>
        <v>0</v>
      </c>
      <c r="AG53" s="234">
        <f t="shared" si="92"/>
        <v>0</v>
      </c>
      <c r="AH53" s="234">
        <f t="shared" si="92"/>
        <v>0</v>
      </c>
      <c r="AI53" s="234">
        <f t="shared" si="92"/>
        <v>0</v>
      </c>
      <c r="AJ53" s="234">
        <f t="shared" si="92"/>
        <v>0</v>
      </c>
      <c r="AK53" s="234">
        <f t="shared" si="92"/>
        <v>0</v>
      </c>
      <c r="AL53" s="234">
        <f t="shared" si="92"/>
        <v>0</v>
      </c>
      <c r="AM53" s="234">
        <f t="shared" si="92"/>
        <v>0</v>
      </c>
      <c r="AN53" s="234">
        <f t="shared" si="92"/>
        <v>0</v>
      </c>
      <c r="AO53" s="234">
        <f t="shared" si="92"/>
        <v>0</v>
      </c>
      <c r="AP53" s="234">
        <f t="shared" si="92"/>
        <v>25</v>
      </c>
      <c r="AQ53" s="234">
        <f t="shared" si="92"/>
        <v>3574200</v>
      </c>
      <c r="AR53" s="234">
        <f t="shared" ref="AR53" si="93">SUBTOTAL(9,AR52:AR52)</f>
        <v>25</v>
      </c>
      <c r="AS53" s="234">
        <f t="shared" si="92"/>
        <v>25</v>
      </c>
      <c r="AT53" s="277">
        <f t="shared" si="22"/>
        <v>1</v>
      </c>
      <c r="AU53" s="277">
        <f t="shared" si="23"/>
        <v>1</v>
      </c>
      <c r="AV53" s="234">
        <f t="shared" si="92"/>
        <v>25</v>
      </c>
      <c r="AW53" s="234">
        <f t="shared" si="92"/>
        <v>3574200</v>
      </c>
      <c r="AX53" s="236">
        <f>ROUND(AV53/5000,2)</f>
        <v>0.01</v>
      </c>
      <c r="AY53" s="237">
        <f>ROUND(AX53*$AN$62*$AN$63*$AN$64*1.2,-2)</f>
        <v>24600</v>
      </c>
      <c r="AZ53" s="237">
        <f>+AW53</f>
        <v>3574200</v>
      </c>
      <c r="BA53" s="237">
        <f>AY53</f>
        <v>24600</v>
      </c>
      <c r="BB53" s="238">
        <f>AZ53+BA53</f>
        <v>3598800</v>
      </c>
      <c r="BC53" s="281">
        <f>ROUND(BB53/$BB$59*$BC$61,-2)</f>
        <v>2699400</v>
      </c>
      <c r="BD53" s="282">
        <f>ROUND(BB53/BB$59*BD$60,-2)</f>
        <v>3073000</v>
      </c>
      <c r="BE53" s="283">
        <f>+BB53-BD53</f>
        <v>525800</v>
      </c>
      <c r="BF53" s="277">
        <f>+BD53/BB53</f>
        <v>0.8538957430254529</v>
      </c>
      <c r="BG53" s="284">
        <f>12*BF53</f>
        <v>10.246748916305435</v>
      </c>
    </row>
    <row r="54" spans="1:59" s="260" customFormat="1" ht="33.75" outlineLevel="1" x14ac:dyDescent="0.2">
      <c r="A54" s="261">
        <v>37</v>
      </c>
      <c r="B54" s="261" t="s">
        <v>128</v>
      </c>
      <c r="C54" s="233" t="s">
        <v>268</v>
      </c>
      <c r="D54" s="234"/>
      <c r="E54" s="234">
        <f t="shared" si="0"/>
        <v>0</v>
      </c>
      <c r="F54" s="234"/>
      <c r="G54" s="234">
        <f t="shared" si="1"/>
        <v>0</v>
      </c>
      <c r="H54" s="234"/>
      <c r="I54" s="234">
        <f t="shared" si="2"/>
        <v>0</v>
      </c>
      <c r="J54" s="234"/>
      <c r="K54" s="234">
        <f t="shared" si="3"/>
        <v>0</v>
      </c>
      <c r="L54" s="234">
        <v>15</v>
      </c>
      <c r="M54" s="234">
        <f t="shared" si="4"/>
        <v>2422560</v>
      </c>
      <c r="N54" s="234">
        <v>25</v>
      </c>
      <c r="O54" s="234">
        <f t="shared" si="5"/>
        <v>3574200</v>
      </c>
      <c r="P54" s="234"/>
      <c r="Q54" s="234">
        <f t="shared" si="6"/>
        <v>0</v>
      </c>
      <c r="R54" s="234"/>
      <c r="S54" s="234">
        <f t="shared" si="7"/>
        <v>0</v>
      </c>
      <c r="T54" s="234"/>
      <c r="U54" s="234">
        <f t="shared" si="8"/>
        <v>0</v>
      </c>
      <c r="V54" s="234"/>
      <c r="W54" s="234">
        <f t="shared" si="9"/>
        <v>0</v>
      </c>
      <c r="X54" s="234"/>
      <c r="Y54" s="234">
        <f>X54*Y$12</f>
        <v>0</v>
      </c>
      <c r="Z54" s="234"/>
      <c r="AA54" s="234">
        <f t="shared" ref="AA54:AA55" si="94">Z54*AA$12</f>
        <v>0</v>
      </c>
      <c r="AB54" s="234"/>
      <c r="AC54" s="241">
        <f>AB54*AC$12</f>
        <v>0</v>
      </c>
      <c r="AD54" s="234"/>
      <c r="AE54" s="234">
        <f t="shared" si="13"/>
        <v>0</v>
      </c>
      <c r="AF54" s="234"/>
      <c r="AG54" s="234">
        <f t="shared" ref="AG54:AG55" si="95">AF54*AG$12</f>
        <v>0</v>
      </c>
      <c r="AH54" s="234"/>
      <c r="AI54" s="234">
        <f t="shared" si="15"/>
        <v>0</v>
      </c>
      <c r="AJ54" s="234"/>
      <c r="AK54" s="234">
        <f t="shared" si="16"/>
        <v>0</v>
      </c>
      <c r="AL54" s="234"/>
      <c r="AM54" s="234">
        <f t="shared" si="17"/>
        <v>0</v>
      </c>
      <c r="AN54" s="235">
        <f t="shared" ref="AN54:AN57" si="96">+L54+P54+T54+AJ54</f>
        <v>15</v>
      </c>
      <c r="AO54" s="235">
        <f t="shared" ref="AO54:AQ55" si="97">E54+I54+M54+Q54+U54+Y54+AC54+AG54+AK54</f>
        <v>2422560</v>
      </c>
      <c r="AP54" s="235">
        <f t="shared" ref="AP54:AP57" si="98">+N54+R54+V54+AD54+AH54+AL54</f>
        <v>25</v>
      </c>
      <c r="AQ54" s="235">
        <f t="shared" si="97"/>
        <v>3574200</v>
      </c>
      <c r="AR54" s="235">
        <v>20</v>
      </c>
      <c r="AS54" s="235">
        <v>35</v>
      </c>
      <c r="AT54" s="277">
        <f t="shared" si="22"/>
        <v>1.75</v>
      </c>
      <c r="AU54" s="277">
        <f t="shared" si="23"/>
        <v>1.1428571428571428</v>
      </c>
      <c r="AV54" s="235">
        <f t="shared" si="24"/>
        <v>40</v>
      </c>
      <c r="AW54" s="235">
        <f t="shared" ref="AW54:AW57" si="99">ROUND(AO54+AQ54,-2)</f>
        <v>5996800</v>
      </c>
      <c r="AX54" s="236"/>
      <c r="AY54" s="237"/>
      <c r="AZ54" s="237"/>
      <c r="BA54" s="237"/>
      <c r="BB54" s="238"/>
      <c r="BC54" s="238"/>
      <c r="BD54" s="243"/>
      <c r="BE54" s="283"/>
      <c r="BF54" s="239"/>
      <c r="BG54" s="240"/>
    </row>
    <row r="55" spans="1:59" s="260" customFormat="1" outlineLevel="2" x14ac:dyDescent="0.2">
      <c r="A55" s="261">
        <v>38</v>
      </c>
      <c r="B55" s="261" t="s">
        <v>128</v>
      </c>
      <c r="C55" s="233" t="s">
        <v>275</v>
      </c>
      <c r="D55" s="234"/>
      <c r="E55" s="234">
        <f t="shared" si="0"/>
        <v>0</v>
      </c>
      <c r="F55" s="234"/>
      <c r="G55" s="234">
        <f t="shared" si="1"/>
        <v>0</v>
      </c>
      <c r="H55" s="234"/>
      <c r="I55" s="234">
        <f t="shared" si="2"/>
        <v>0</v>
      </c>
      <c r="J55" s="234"/>
      <c r="K55" s="234">
        <f t="shared" si="3"/>
        <v>0</v>
      </c>
      <c r="L55" s="242">
        <v>60</v>
      </c>
      <c r="M55" s="234">
        <f t="shared" si="4"/>
        <v>9690240</v>
      </c>
      <c r="N55" s="242">
        <v>50</v>
      </c>
      <c r="O55" s="234">
        <f t="shared" si="5"/>
        <v>7148400</v>
      </c>
      <c r="P55" s="234"/>
      <c r="Q55" s="234">
        <f t="shared" si="6"/>
        <v>0</v>
      </c>
      <c r="R55" s="234"/>
      <c r="S55" s="234">
        <f t="shared" si="7"/>
        <v>0</v>
      </c>
      <c r="T55" s="234"/>
      <c r="U55" s="234">
        <f t="shared" si="8"/>
        <v>0</v>
      </c>
      <c r="V55" s="234"/>
      <c r="W55" s="234">
        <f t="shared" si="9"/>
        <v>0</v>
      </c>
      <c r="X55" s="234"/>
      <c r="Y55" s="234">
        <f>X55*Y$12</f>
        <v>0</v>
      </c>
      <c r="Z55" s="234"/>
      <c r="AA55" s="234">
        <f t="shared" si="94"/>
        <v>0</v>
      </c>
      <c r="AB55" s="234"/>
      <c r="AC55" s="234">
        <f>AB55*AC$12</f>
        <v>0</v>
      </c>
      <c r="AD55" s="234"/>
      <c r="AE55" s="234">
        <f t="shared" si="13"/>
        <v>0</v>
      </c>
      <c r="AF55" s="234"/>
      <c r="AG55" s="234">
        <f t="shared" si="95"/>
        <v>0</v>
      </c>
      <c r="AH55" s="234"/>
      <c r="AI55" s="234">
        <f t="shared" si="15"/>
        <v>0</v>
      </c>
      <c r="AJ55" s="234"/>
      <c r="AK55" s="234">
        <f t="shared" si="16"/>
        <v>0</v>
      </c>
      <c r="AL55" s="234"/>
      <c r="AM55" s="234">
        <f t="shared" si="17"/>
        <v>0</v>
      </c>
      <c r="AN55" s="235">
        <f t="shared" si="96"/>
        <v>60</v>
      </c>
      <c r="AO55" s="235">
        <f t="shared" si="97"/>
        <v>9690240</v>
      </c>
      <c r="AP55" s="235">
        <f t="shared" si="98"/>
        <v>50</v>
      </c>
      <c r="AQ55" s="235">
        <f t="shared" si="97"/>
        <v>7148400</v>
      </c>
      <c r="AR55" s="235">
        <v>64</v>
      </c>
      <c r="AS55" s="235">
        <v>0</v>
      </c>
      <c r="AT55" s="277">
        <f t="shared" si="22"/>
        <v>0</v>
      </c>
      <c r="AU55" s="277" t="e">
        <f t="shared" si="23"/>
        <v>#DIV/0!</v>
      </c>
      <c r="AV55" s="235">
        <f t="shared" si="24"/>
        <v>110</v>
      </c>
      <c r="AW55" s="235">
        <f t="shared" si="99"/>
        <v>16838600</v>
      </c>
      <c r="AX55" s="236"/>
      <c r="AY55" s="237"/>
      <c r="AZ55" s="237"/>
      <c r="BA55" s="237"/>
      <c r="BB55" s="238"/>
      <c r="BC55" s="238"/>
      <c r="BD55" s="243"/>
      <c r="BE55" s="283"/>
      <c r="BF55" s="239"/>
      <c r="BG55" s="240"/>
    </row>
    <row r="56" spans="1:59" s="260" customFormat="1" ht="22.5" outlineLevel="2" x14ac:dyDescent="0.2">
      <c r="A56" s="261">
        <v>39</v>
      </c>
      <c r="B56" s="261" t="s">
        <v>128</v>
      </c>
      <c r="C56" s="233" t="s">
        <v>269</v>
      </c>
      <c r="D56" s="234"/>
      <c r="E56" s="234"/>
      <c r="F56" s="234"/>
      <c r="G56" s="234"/>
      <c r="H56" s="234"/>
      <c r="I56" s="234"/>
      <c r="J56" s="234"/>
      <c r="K56" s="234"/>
      <c r="L56" s="242">
        <v>37</v>
      </c>
      <c r="M56" s="234">
        <f t="shared" si="4"/>
        <v>5975648</v>
      </c>
      <c r="N56" s="242">
        <v>0</v>
      </c>
      <c r="O56" s="234">
        <f t="shared" si="5"/>
        <v>0</v>
      </c>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5">
        <f t="shared" si="96"/>
        <v>37</v>
      </c>
      <c r="AO56" s="235">
        <f t="shared" ref="AO56" si="100">E56+I56+M56+Q56+U56+Y56+AC56+AG56+AK56</f>
        <v>5975648</v>
      </c>
      <c r="AP56" s="235">
        <f t="shared" si="98"/>
        <v>0</v>
      </c>
      <c r="AQ56" s="235">
        <f t="shared" ref="AQ56" si="101">G56+K56+O56+S56+W56+AA56+AE56+AI56+AM56</f>
        <v>0</v>
      </c>
      <c r="AR56" s="235"/>
      <c r="AS56" s="235">
        <f>38+39</f>
        <v>77</v>
      </c>
      <c r="AT56" s="277"/>
      <c r="AU56" s="277">
        <f t="shared" si="23"/>
        <v>0.48051948051948051</v>
      </c>
      <c r="AV56" s="235">
        <f t="shared" si="24"/>
        <v>37</v>
      </c>
      <c r="AW56" s="235">
        <f t="shared" si="99"/>
        <v>5975600</v>
      </c>
      <c r="AX56" s="236"/>
      <c r="AY56" s="237"/>
      <c r="AZ56" s="237"/>
      <c r="BA56" s="237"/>
      <c r="BB56" s="238"/>
      <c r="BC56" s="238"/>
      <c r="BD56" s="243"/>
      <c r="BE56" s="283"/>
      <c r="BF56" s="239"/>
      <c r="BG56" s="240"/>
    </row>
    <row r="57" spans="1:59" s="260" customFormat="1" ht="22.5" outlineLevel="2" x14ac:dyDescent="0.2">
      <c r="A57" s="261">
        <v>40</v>
      </c>
      <c r="B57" s="261" t="s">
        <v>128</v>
      </c>
      <c r="C57" s="233" t="s">
        <v>270</v>
      </c>
      <c r="D57" s="234"/>
      <c r="E57" s="234"/>
      <c r="F57" s="234"/>
      <c r="G57" s="234"/>
      <c r="H57" s="234"/>
      <c r="I57" s="234">
        <f t="shared" si="2"/>
        <v>0</v>
      </c>
      <c r="J57" s="234"/>
      <c r="K57" s="234"/>
      <c r="L57" s="242">
        <v>25</v>
      </c>
      <c r="M57" s="234">
        <f t="shared" si="4"/>
        <v>4037600</v>
      </c>
      <c r="N57" s="242">
        <v>25</v>
      </c>
      <c r="O57" s="234">
        <f t="shared" si="5"/>
        <v>3574200</v>
      </c>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5">
        <f t="shared" si="96"/>
        <v>25</v>
      </c>
      <c r="AO57" s="235">
        <f t="shared" ref="AO57" si="102">E57+I57+M57+Q57+U57+Y57+AC57+AG57+AK57</f>
        <v>4037600</v>
      </c>
      <c r="AP57" s="235">
        <f t="shared" si="98"/>
        <v>25</v>
      </c>
      <c r="AQ57" s="235">
        <f t="shared" ref="AQ57" si="103">G57+K57+O57+S57+W57+AA57+AE57+AI57+AM57</f>
        <v>3574200</v>
      </c>
      <c r="AR57" s="235"/>
      <c r="AS57" s="235"/>
      <c r="AT57" s="277"/>
      <c r="AU57" s="277"/>
      <c r="AV57" s="235">
        <f t="shared" si="24"/>
        <v>50</v>
      </c>
      <c r="AW57" s="235">
        <f t="shared" si="99"/>
        <v>7611800</v>
      </c>
      <c r="AX57" s="236"/>
      <c r="AY57" s="237"/>
      <c r="AZ57" s="237"/>
      <c r="BA57" s="237"/>
      <c r="BB57" s="238"/>
      <c r="BC57" s="238"/>
      <c r="BD57" s="243"/>
      <c r="BE57" s="283"/>
      <c r="BF57" s="239"/>
      <c r="BG57" s="240"/>
    </row>
    <row r="58" spans="1:59" s="260" customFormat="1" outlineLevel="1" x14ac:dyDescent="0.2">
      <c r="A58" s="261"/>
      <c r="B58" s="232" t="s">
        <v>136</v>
      </c>
      <c r="C58" s="233"/>
      <c r="D58" s="234">
        <f>SUBTOTAL(9,D54:D55)</f>
        <v>0</v>
      </c>
      <c r="E58" s="234">
        <f t="shared" ref="E58:AR58" si="104">SUBTOTAL(9,E54:E55)</f>
        <v>0</v>
      </c>
      <c r="F58" s="234">
        <f t="shared" si="104"/>
        <v>0</v>
      </c>
      <c r="G58" s="234">
        <f t="shared" si="104"/>
        <v>0</v>
      </c>
      <c r="H58" s="234">
        <f>SUBTOTAL(9,H54:H57)</f>
        <v>0</v>
      </c>
      <c r="I58" s="234">
        <f>SUBTOTAL(9,I54:I57)</f>
        <v>0</v>
      </c>
      <c r="J58" s="234">
        <f t="shared" si="104"/>
        <v>0</v>
      </c>
      <c r="K58" s="234">
        <f t="shared" si="104"/>
        <v>0</v>
      </c>
      <c r="L58" s="234">
        <f>SUBTOTAL(9,L54:L57)</f>
        <v>137</v>
      </c>
      <c r="M58" s="234">
        <f>SUBTOTAL(9,M54:M57)</f>
        <v>22126048</v>
      </c>
      <c r="N58" s="234">
        <f>SUM(N54:N57)</f>
        <v>100</v>
      </c>
      <c r="O58" s="234">
        <f>SUM(O54:O57)</f>
        <v>14296800</v>
      </c>
      <c r="P58" s="234">
        <f t="shared" si="104"/>
        <v>0</v>
      </c>
      <c r="Q58" s="234">
        <f t="shared" si="104"/>
        <v>0</v>
      </c>
      <c r="R58" s="234">
        <f t="shared" si="104"/>
        <v>0</v>
      </c>
      <c r="S58" s="234">
        <f t="shared" si="104"/>
        <v>0</v>
      </c>
      <c r="T58" s="234">
        <f t="shared" si="104"/>
        <v>0</v>
      </c>
      <c r="U58" s="234">
        <f t="shared" si="104"/>
        <v>0</v>
      </c>
      <c r="V58" s="234">
        <f t="shared" si="104"/>
        <v>0</v>
      </c>
      <c r="W58" s="234">
        <f t="shared" si="104"/>
        <v>0</v>
      </c>
      <c r="X58" s="234">
        <f t="shared" si="104"/>
        <v>0</v>
      </c>
      <c r="Y58" s="234">
        <f t="shared" si="104"/>
        <v>0</v>
      </c>
      <c r="Z58" s="234">
        <f t="shared" si="104"/>
        <v>0</v>
      </c>
      <c r="AA58" s="234">
        <f t="shared" si="104"/>
        <v>0</v>
      </c>
      <c r="AB58" s="234">
        <f t="shared" si="104"/>
        <v>0</v>
      </c>
      <c r="AC58" s="234">
        <f t="shared" si="104"/>
        <v>0</v>
      </c>
      <c r="AD58" s="234">
        <f t="shared" si="104"/>
        <v>0</v>
      </c>
      <c r="AE58" s="234">
        <f t="shared" si="104"/>
        <v>0</v>
      </c>
      <c r="AF58" s="234">
        <f t="shared" si="104"/>
        <v>0</v>
      </c>
      <c r="AG58" s="234">
        <f t="shared" si="104"/>
        <v>0</v>
      </c>
      <c r="AH58" s="234">
        <f t="shared" si="104"/>
        <v>0</v>
      </c>
      <c r="AI58" s="234">
        <f t="shared" si="104"/>
        <v>0</v>
      </c>
      <c r="AJ58" s="234">
        <f t="shared" si="104"/>
        <v>0</v>
      </c>
      <c r="AK58" s="234">
        <f t="shared" si="104"/>
        <v>0</v>
      </c>
      <c r="AL58" s="234">
        <f t="shared" si="104"/>
        <v>0</v>
      </c>
      <c r="AM58" s="234">
        <f t="shared" si="104"/>
        <v>0</v>
      </c>
      <c r="AN58" s="234">
        <f>SUBTOTAL(9,AN54:AN57)</f>
        <v>137</v>
      </c>
      <c r="AO58" s="234">
        <f t="shared" ref="AO58:AP58" si="105">SUBTOTAL(9,AO54:AO57)</f>
        <v>22126048</v>
      </c>
      <c r="AP58" s="234">
        <f t="shared" si="105"/>
        <v>100</v>
      </c>
      <c r="AQ58" s="234">
        <f t="shared" si="104"/>
        <v>10722600</v>
      </c>
      <c r="AR58" s="234">
        <f t="shared" si="104"/>
        <v>84</v>
      </c>
      <c r="AS58" s="234">
        <f>SUBTOTAL(9,AS54:AS56)</f>
        <v>112</v>
      </c>
      <c r="AT58" s="277">
        <f t="shared" si="22"/>
        <v>1.3333333333333333</v>
      </c>
      <c r="AU58" s="277">
        <f t="shared" si="23"/>
        <v>2.1160714285714284</v>
      </c>
      <c r="AV58" s="234">
        <f>SUBTOTAL(9,AV54:AV57)</f>
        <v>237</v>
      </c>
      <c r="AW58" s="234">
        <f>SUBTOTAL(9,AW54:AW57)</f>
        <v>36422800</v>
      </c>
      <c r="AX58" s="236">
        <f>ROUND(AV58/5000,2)</f>
        <v>0.05</v>
      </c>
      <c r="AY58" s="237">
        <f>ROUND(AX58*$AN$62*$AN$63*$AN$64*1.2,-2)</f>
        <v>122800</v>
      </c>
      <c r="AZ58" s="237">
        <f>+AW58</f>
        <v>36422800</v>
      </c>
      <c r="BA58" s="237">
        <f>AY58</f>
        <v>122800</v>
      </c>
      <c r="BB58" s="238">
        <f>AZ58+BA58</f>
        <v>36545600</v>
      </c>
      <c r="BC58" s="281">
        <f>ROUND(BB58/$BB$59*$BC$61,-2)</f>
        <v>27412600</v>
      </c>
      <c r="BD58" s="282">
        <f>ROUND(BB58/BB$59*BD$60,-2)</f>
        <v>31206100</v>
      </c>
      <c r="BE58" s="283">
        <f>+BB58-BD58</f>
        <v>5339500</v>
      </c>
      <c r="BF58" s="277">
        <f>+BD58/BB58</f>
        <v>0.85389486011995974</v>
      </c>
      <c r="BG58" s="284">
        <f>12*BF58</f>
        <v>10.246738321439517</v>
      </c>
    </row>
    <row r="59" spans="1:59" s="290" customFormat="1" x14ac:dyDescent="0.15">
      <c r="A59" s="285"/>
      <c r="B59" s="232" t="s">
        <v>134</v>
      </c>
      <c r="C59" s="286"/>
      <c r="D59" s="279">
        <f t="shared" ref="D59:K59" si="106">SUBTOTAL(9,D13:D55)</f>
        <v>0</v>
      </c>
      <c r="E59" s="279">
        <f t="shared" si="106"/>
        <v>0</v>
      </c>
      <c r="F59" s="279">
        <f t="shared" si="106"/>
        <v>0</v>
      </c>
      <c r="G59" s="279">
        <f t="shared" si="106"/>
        <v>0</v>
      </c>
      <c r="H59" s="279">
        <f t="shared" si="106"/>
        <v>0</v>
      </c>
      <c r="I59" s="279">
        <f t="shared" si="106"/>
        <v>0</v>
      </c>
      <c r="J59" s="279">
        <f t="shared" si="106"/>
        <v>0</v>
      </c>
      <c r="K59" s="279">
        <f t="shared" si="106"/>
        <v>0</v>
      </c>
      <c r="L59" s="279">
        <f>+L32+L38+L44+L51+L53+L58</f>
        <v>1102</v>
      </c>
      <c r="M59" s="279">
        <f t="shared" ref="M59:AM59" si="107">+M32+M38+M44+M51+M53+M58</f>
        <v>177977408</v>
      </c>
      <c r="N59" s="279">
        <f t="shared" si="107"/>
        <v>1522</v>
      </c>
      <c r="O59" s="279">
        <f t="shared" si="107"/>
        <v>217597296</v>
      </c>
      <c r="P59" s="279">
        <f t="shared" si="107"/>
        <v>1902</v>
      </c>
      <c r="Q59" s="279">
        <f t="shared" si="107"/>
        <v>343951102</v>
      </c>
      <c r="R59" s="279">
        <f t="shared" si="107"/>
        <v>1963</v>
      </c>
      <c r="S59" s="279">
        <f t="shared" si="107"/>
        <v>311466492</v>
      </c>
      <c r="T59" s="279">
        <f t="shared" si="107"/>
        <v>0</v>
      </c>
      <c r="U59" s="279">
        <f t="shared" si="107"/>
        <v>0</v>
      </c>
      <c r="V59" s="279">
        <f t="shared" si="107"/>
        <v>6</v>
      </c>
      <c r="W59" s="279">
        <f t="shared" si="107"/>
        <v>0</v>
      </c>
      <c r="X59" s="279">
        <f t="shared" si="107"/>
        <v>0</v>
      </c>
      <c r="Y59" s="279">
        <f t="shared" si="107"/>
        <v>0</v>
      </c>
      <c r="Z59" s="279">
        <f t="shared" si="107"/>
        <v>6</v>
      </c>
      <c r="AA59" s="279">
        <f t="shared" si="107"/>
        <v>3303132</v>
      </c>
      <c r="AB59" s="279">
        <f t="shared" si="107"/>
        <v>0</v>
      </c>
      <c r="AC59" s="279">
        <f t="shared" si="107"/>
        <v>0</v>
      </c>
      <c r="AD59" s="279">
        <f t="shared" si="107"/>
        <v>309</v>
      </c>
      <c r="AE59" s="279">
        <f t="shared" si="107"/>
        <v>187808964</v>
      </c>
      <c r="AF59" s="279">
        <f t="shared" si="107"/>
        <v>0</v>
      </c>
      <c r="AG59" s="279">
        <f t="shared" si="107"/>
        <v>0</v>
      </c>
      <c r="AH59" s="279">
        <f t="shared" si="107"/>
        <v>1</v>
      </c>
      <c r="AI59" s="279">
        <f t="shared" si="107"/>
        <v>452241</v>
      </c>
      <c r="AJ59" s="279">
        <f t="shared" si="107"/>
        <v>0</v>
      </c>
      <c r="AK59" s="279">
        <f t="shared" si="107"/>
        <v>0</v>
      </c>
      <c r="AL59" s="279">
        <f t="shared" si="107"/>
        <v>129</v>
      </c>
      <c r="AM59" s="279">
        <f t="shared" si="107"/>
        <v>105625974</v>
      </c>
      <c r="AN59" s="279">
        <f>+AN32+AN38+AN44+AN51+AN53+AN58</f>
        <v>3004</v>
      </c>
      <c r="AO59" s="279">
        <f t="shared" ref="AO59:AW59" si="108">+AO32+AO38+AO44+AO51+AO53+AO58</f>
        <v>521928510</v>
      </c>
      <c r="AP59" s="279">
        <f t="shared" si="108"/>
        <v>3930</v>
      </c>
      <c r="AQ59" s="279">
        <f t="shared" si="108"/>
        <v>822679899</v>
      </c>
      <c r="AR59" s="279">
        <f t="shared" si="108"/>
        <v>916</v>
      </c>
      <c r="AS59" s="279">
        <f t="shared" si="108"/>
        <v>1278</v>
      </c>
      <c r="AT59" s="279" t="e">
        <f t="shared" si="108"/>
        <v>#DIV/0!</v>
      </c>
      <c r="AU59" s="279" t="e">
        <f t="shared" si="108"/>
        <v>#DIV/0!</v>
      </c>
      <c r="AV59" s="279">
        <f t="shared" si="108"/>
        <v>6934</v>
      </c>
      <c r="AW59" s="279">
        <f t="shared" si="108"/>
        <v>1348182400</v>
      </c>
      <c r="AX59" s="294">
        <f t="shared" ref="AX59" si="109">+AX32+AX38+AX44+AX51+AX53+AX58</f>
        <v>1.4000000000000004</v>
      </c>
      <c r="AY59" s="279">
        <f t="shared" ref="AY59" si="110">+AY32+AY38+AY44+AY51+AY53+AY58</f>
        <v>3439600</v>
      </c>
      <c r="AZ59" s="279">
        <f t="shared" ref="AZ59" si="111">+AZ32+AZ38+AZ44+AZ51+AZ53+AZ58</f>
        <v>1348182400</v>
      </c>
      <c r="BA59" s="279">
        <f t="shared" ref="BA59" si="112">+BA32+BA38+BA44+BA51+BA53+BA58</f>
        <v>3439600</v>
      </c>
      <c r="BB59" s="279">
        <f t="shared" ref="BB59" si="113">+BB32+BB38+BB44+BB51+BB53+BB58</f>
        <v>1351622000</v>
      </c>
      <c r="BC59" s="279">
        <f t="shared" ref="BC59" si="114">+BC32+BC38+BC44+BC51+BC53+BC58</f>
        <v>1013842600</v>
      </c>
      <c r="BD59" s="243">
        <f t="shared" ref="BD59" si="115">SUM(BD13:BD58)</f>
        <v>1154142600</v>
      </c>
      <c r="BE59" s="288">
        <f>SUM(BE32:BE58)</f>
        <v>197479400</v>
      </c>
      <c r="BF59" s="280">
        <f>+BD59/BB59</f>
        <v>0.85389450600833661</v>
      </c>
      <c r="BG59" s="289">
        <f>12*BF59</f>
        <v>10.24673407210004</v>
      </c>
    </row>
    <row r="60" spans="1:59" s="260" customFormat="1" ht="11.25" hidden="1" x14ac:dyDescent="0.2">
      <c r="A60" s="295"/>
      <c r="B60" s="295"/>
      <c r="C60" s="296"/>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8"/>
      <c r="AO60" s="298"/>
      <c r="AP60" s="298"/>
      <c r="AQ60" s="298"/>
      <c r="AR60" s="298"/>
      <c r="AS60" s="298"/>
      <c r="AT60" s="298"/>
      <c r="AU60" s="298"/>
      <c r="AV60" s="298"/>
      <c r="AW60" s="298"/>
      <c r="BB60" s="299"/>
      <c r="BC60" s="300">
        <f>+BC59/BB59*AV59</f>
        <v>5201.1469097129229</v>
      </c>
      <c r="BD60" s="301">
        <f>+BC59+140300000</f>
        <v>1154142600</v>
      </c>
    </row>
    <row r="61" spans="1:59" hidden="1" x14ac:dyDescent="0.2">
      <c r="L61" s="250"/>
      <c r="M61" s="250"/>
      <c r="N61" s="250"/>
      <c r="O61" s="250"/>
      <c r="P61" s="250"/>
      <c r="Q61" s="250"/>
      <c r="R61" s="250"/>
      <c r="S61" s="250"/>
      <c r="T61" s="250"/>
      <c r="U61" s="250"/>
      <c r="V61" s="250"/>
      <c r="W61" s="250"/>
      <c r="X61" s="250"/>
      <c r="Y61" s="250"/>
      <c r="Z61" s="250"/>
      <c r="AA61" s="250"/>
      <c r="AB61" s="250"/>
      <c r="AC61" s="250"/>
      <c r="AD61" s="250"/>
      <c r="AE61" s="250"/>
      <c r="AP61" s="250"/>
      <c r="AV61" s="250"/>
      <c r="AW61" s="250"/>
      <c r="AX61" s="250"/>
      <c r="AY61" s="250"/>
      <c r="AZ61" s="250"/>
      <c r="BA61" s="250"/>
      <c r="BB61" s="255"/>
      <c r="BC61" s="252">
        <v>1013842600</v>
      </c>
      <c r="BD61" s="250">
        <f>+BD59-BC59</f>
        <v>140300000</v>
      </c>
    </row>
    <row r="62" spans="1:59" hidden="1" x14ac:dyDescent="0.2">
      <c r="E62" s="250"/>
      <c r="X62" s="331" t="s">
        <v>137</v>
      </c>
      <c r="Y62" s="331"/>
      <c r="Z62" s="331"/>
      <c r="AA62" s="331"/>
      <c r="AB62" s="331"/>
      <c r="AC62" s="331"/>
      <c r="AD62" s="331"/>
      <c r="AE62" s="331"/>
      <c r="AF62" s="302"/>
      <c r="AG62" s="302"/>
      <c r="AH62" s="302"/>
      <c r="AI62" s="302"/>
      <c r="AJ62" s="302"/>
      <c r="AK62" s="302"/>
      <c r="AL62" s="302"/>
      <c r="AM62" s="302"/>
      <c r="AN62" s="333">
        <f>ROUND(26795*1.0542,0)</f>
        <v>28247</v>
      </c>
      <c r="AO62" s="333"/>
      <c r="AP62" s="250"/>
      <c r="AW62" s="252"/>
      <c r="AY62" s="250"/>
      <c r="AZ62" s="303"/>
      <c r="BB62" s="255"/>
      <c r="BC62" s="253">
        <f>+BC59/BB59*AV59</f>
        <v>5201.1469097129229</v>
      </c>
    </row>
    <row r="63" spans="1:59" hidden="1" x14ac:dyDescent="0.2">
      <c r="C63" s="304"/>
      <c r="M63" s="250"/>
      <c r="X63" s="331" t="s">
        <v>138</v>
      </c>
      <c r="Y63" s="331"/>
      <c r="Z63" s="331"/>
      <c r="AA63" s="331"/>
      <c r="AB63" s="331"/>
      <c r="AC63" s="331"/>
      <c r="AD63" s="331"/>
      <c r="AE63" s="331"/>
      <c r="AF63" s="302"/>
      <c r="AG63" s="302"/>
      <c r="AH63" s="302"/>
      <c r="AI63" s="302"/>
      <c r="AJ63" s="302"/>
      <c r="AK63" s="302"/>
      <c r="AL63" s="302"/>
      <c r="AM63" s="302"/>
      <c r="AN63" s="332">
        <v>55.67</v>
      </c>
      <c r="AO63" s="332"/>
      <c r="AW63" s="250"/>
      <c r="BB63" s="255"/>
      <c r="BC63" s="305"/>
    </row>
    <row r="64" spans="1:59" hidden="1" x14ac:dyDescent="0.2">
      <c r="X64" s="331" t="s">
        <v>139</v>
      </c>
      <c r="Y64" s="331"/>
      <c r="Z64" s="331"/>
      <c r="AA64" s="331"/>
      <c r="AB64" s="331"/>
      <c r="AC64" s="331"/>
      <c r="AD64" s="331"/>
      <c r="AE64" s="331"/>
      <c r="AF64" s="302"/>
      <c r="AG64" s="302"/>
      <c r="AH64" s="302"/>
      <c r="AI64" s="302"/>
      <c r="AJ64" s="302"/>
      <c r="AK64" s="302"/>
      <c r="AL64" s="302"/>
      <c r="AM64" s="302"/>
      <c r="AN64" s="332">
        <v>1.302</v>
      </c>
      <c r="AO64" s="332"/>
      <c r="BC64" s="256"/>
    </row>
    <row r="65" spans="1:55" x14ac:dyDescent="0.2">
      <c r="C65" s="304"/>
      <c r="BA65" s="254"/>
    </row>
    <row r="66" spans="1:55" x14ac:dyDescent="0.2">
      <c r="C66" s="304"/>
      <c r="E66" s="250"/>
      <c r="AW66" s="303"/>
      <c r="BA66" s="250"/>
      <c r="BC66" s="255"/>
    </row>
    <row r="67" spans="1:55" x14ac:dyDescent="0.2">
      <c r="E67" s="250"/>
      <c r="AO67" s="250"/>
      <c r="AW67" s="250"/>
      <c r="BA67" s="250"/>
      <c r="BB67" s="256"/>
      <c r="BC67" s="255"/>
    </row>
    <row r="68" spans="1:55" x14ac:dyDescent="0.2">
      <c r="E68" s="250"/>
      <c r="AO68" s="250"/>
      <c r="AW68" s="250"/>
      <c r="BA68" s="257"/>
      <c r="BB68" s="255"/>
      <c r="BC68" s="255"/>
    </row>
    <row r="69" spans="1:55" x14ac:dyDescent="0.2">
      <c r="A69" s="251"/>
      <c r="B69" s="251"/>
      <c r="C69" s="251"/>
      <c r="AE69" s="250"/>
      <c r="AF69" s="250"/>
      <c r="AG69" s="250"/>
      <c r="AH69" s="250"/>
      <c r="AI69" s="250"/>
      <c r="AJ69" s="250"/>
      <c r="AK69" s="250"/>
      <c r="AL69" s="250"/>
      <c r="AM69" s="250"/>
      <c r="AO69" s="250"/>
      <c r="AW69" s="250"/>
      <c r="BA69" s="257"/>
      <c r="BB69" s="256"/>
      <c r="BC69" s="256"/>
    </row>
    <row r="70" spans="1:55" x14ac:dyDescent="0.2">
      <c r="A70" s="251"/>
      <c r="B70" s="251"/>
      <c r="C70" s="251"/>
      <c r="E70" s="250"/>
    </row>
    <row r="71" spans="1:55" x14ac:dyDescent="0.2">
      <c r="A71" s="251"/>
      <c r="B71" s="251"/>
      <c r="C71" s="251"/>
      <c r="BB71" s="305"/>
    </row>
  </sheetData>
  <mergeCells count="72">
    <mergeCell ref="L4:BC4"/>
    <mergeCell ref="N9:O9"/>
    <mergeCell ref="X8:AA8"/>
    <mergeCell ref="A6:A10"/>
    <mergeCell ref="B6:B9"/>
    <mergeCell ref="C6:C10"/>
    <mergeCell ref="D6:W6"/>
    <mergeCell ref="X6:AE6"/>
    <mergeCell ref="AN6:AQ8"/>
    <mergeCell ref="AV6:AW9"/>
    <mergeCell ref="AX6:AY9"/>
    <mergeCell ref="X7:AA7"/>
    <mergeCell ref="AZ6:BB7"/>
    <mergeCell ref="D7:G7"/>
    <mergeCell ref="H7:K7"/>
    <mergeCell ref="L7:O7"/>
    <mergeCell ref="D8:G8"/>
    <mergeCell ref="H8:K8"/>
    <mergeCell ref="L8:O8"/>
    <mergeCell ref="P8:S8"/>
    <mergeCell ref="P7:S7"/>
    <mergeCell ref="T8:W8"/>
    <mergeCell ref="AB8:AE8"/>
    <mergeCell ref="AF8:AI8"/>
    <mergeCell ref="BB8:BB11"/>
    <mergeCell ref="T7:W7"/>
    <mergeCell ref="AT6:AU8"/>
    <mergeCell ref="AT9:AT11"/>
    <mergeCell ref="AU9:AU11"/>
    <mergeCell ref="AB7:AE7"/>
    <mergeCell ref="AJ7:AM7"/>
    <mergeCell ref="AJ6:AM6"/>
    <mergeCell ref="AF6:AI6"/>
    <mergeCell ref="AF7:AG7"/>
    <mergeCell ref="AH7:AI7"/>
    <mergeCell ref="AJ8:AM8"/>
    <mergeCell ref="P9:Q9"/>
    <mergeCell ref="R9:S9"/>
    <mergeCell ref="T9:U9"/>
    <mergeCell ref="V9:W9"/>
    <mergeCell ref="X9:Y9"/>
    <mergeCell ref="D9:E9"/>
    <mergeCell ref="F9:G9"/>
    <mergeCell ref="H9:I9"/>
    <mergeCell ref="J9:K9"/>
    <mergeCell ref="L9:M9"/>
    <mergeCell ref="X64:AE64"/>
    <mergeCell ref="AN64:AO64"/>
    <mergeCell ref="AJ9:AK9"/>
    <mergeCell ref="AL9:AM9"/>
    <mergeCell ref="AN9:AO9"/>
    <mergeCell ref="X62:AE62"/>
    <mergeCell ref="AN62:AO62"/>
    <mergeCell ref="Z9:AA9"/>
    <mergeCell ref="AB9:AC9"/>
    <mergeCell ref="AD9:AE9"/>
    <mergeCell ref="AF9:AG9"/>
    <mergeCell ref="AH9:AI9"/>
    <mergeCell ref="X63:AE63"/>
    <mergeCell ref="AN63:AO63"/>
    <mergeCell ref="BD6:BD11"/>
    <mergeCell ref="AP9:AQ9"/>
    <mergeCell ref="BE6:BE11"/>
    <mergeCell ref="BF6:BG6"/>
    <mergeCell ref="BF7:BF11"/>
    <mergeCell ref="BG7:BG11"/>
    <mergeCell ref="AZ8:AZ11"/>
    <mergeCell ref="AR6:AS8"/>
    <mergeCell ref="AR9:AR11"/>
    <mergeCell ref="AS9:AS11"/>
    <mergeCell ref="BA8:BA11"/>
    <mergeCell ref="BC6:BC11"/>
  </mergeCells>
  <pageMargins left="0.23622047244094491" right="0.23622047244094491" top="0.74803149606299213" bottom="0.74803149606299213" header="0.31496062992125984" footer="0.31496062992125984"/>
  <pageSetup paperSize="9" scale="40" firstPageNumber="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outlinePr summaryBelow="0" summaryRight="0"/>
    <pageSetUpPr fitToPage="1"/>
  </sheetPr>
  <dimension ref="A1:AJ769"/>
  <sheetViews>
    <sheetView showGridLines="0" tabSelected="1" zoomScale="120" zoomScaleNormal="120" workbookViewId="0">
      <pane xSplit="3" ySplit="4" topLeftCell="D278" activePane="bottomRight" state="frozen"/>
      <selection activeCell="D605" sqref="D605"/>
      <selection pane="topRight" activeCell="D605" sqref="D605"/>
      <selection pane="bottomLeft" activeCell="D605" sqref="D605"/>
      <selection pane="bottomRight" activeCell="E621" sqref="E621"/>
    </sheetView>
  </sheetViews>
  <sheetFormatPr defaultColWidth="6.5703125" defaultRowHeight="11.25" outlineLevelRow="2" x14ac:dyDescent="0.2"/>
  <cols>
    <col min="1" max="1" width="1.28515625" style="177" customWidth="1"/>
    <col min="2" max="2" width="9.140625" style="177" customWidth="1"/>
    <col min="3" max="3" width="39.140625" style="177" customWidth="1"/>
    <col min="4" max="7" width="13" style="177" customWidth="1"/>
    <col min="8" max="8" width="14" style="177" bestFit="1" customWidth="1"/>
    <col min="9" max="12" width="13" style="177" customWidth="1"/>
    <col min="13" max="13" width="16.140625" style="177" bestFit="1" customWidth="1"/>
    <col min="14" max="14" width="16.140625" style="181" bestFit="1" customWidth="1"/>
    <col min="15" max="15" width="6.5703125" style="177"/>
    <col min="16" max="16" width="11.85546875" style="177" bestFit="1" customWidth="1"/>
    <col min="17" max="24" width="6.5703125" style="177"/>
    <col min="25" max="25" width="7.42578125" style="177" bestFit="1" customWidth="1"/>
    <col min="26" max="16384" width="6.5703125" style="177"/>
  </cols>
  <sheetData>
    <row r="1" spans="1:14" s="175" customFormat="1" ht="6.75" x14ac:dyDescent="0.2">
      <c r="N1" s="176"/>
    </row>
    <row r="2" spans="1:14" ht="13.9" customHeight="1" x14ac:dyDescent="0.25">
      <c r="B2" s="44" t="s">
        <v>168</v>
      </c>
      <c r="C2" s="45"/>
      <c r="D2" s="178"/>
      <c r="E2" s="178"/>
      <c r="F2" s="178"/>
      <c r="G2" s="178"/>
      <c r="H2" s="178"/>
      <c r="I2" s="178"/>
      <c r="J2" s="178"/>
      <c r="K2" s="178"/>
      <c r="L2" s="178"/>
      <c r="M2" s="178"/>
      <c r="N2" s="179"/>
    </row>
    <row r="3" spans="1:14" ht="13.5" customHeight="1" x14ac:dyDescent="0.2">
      <c r="A3" s="180"/>
      <c r="B3" s="361"/>
      <c r="C3" s="361"/>
      <c r="D3" s="362" t="s">
        <v>169</v>
      </c>
      <c r="E3" s="362"/>
      <c r="F3" s="362"/>
      <c r="G3" s="362"/>
      <c r="H3" s="362"/>
      <c r="I3" s="362" t="s">
        <v>170</v>
      </c>
      <c r="J3" s="363"/>
      <c r="K3" s="363"/>
      <c r="L3" s="363"/>
      <c r="M3" s="363"/>
    </row>
    <row r="4" spans="1:14" ht="23.25" thickBot="1" x14ac:dyDescent="0.25">
      <c r="B4" s="364"/>
      <c r="C4" s="364"/>
      <c r="D4" s="182" t="s">
        <v>171</v>
      </c>
      <c r="E4" s="183" t="s">
        <v>172</v>
      </c>
      <c r="F4" s="183" t="s">
        <v>173</v>
      </c>
      <c r="G4" s="184" t="s">
        <v>174</v>
      </c>
      <c r="H4" s="184" t="s">
        <v>175</v>
      </c>
      <c r="I4" s="182" t="s">
        <v>171</v>
      </c>
      <c r="J4" s="183" t="s">
        <v>172</v>
      </c>
      <c r="K4" s="183" t="s">
        <v>173</v>
      </c>
      <c r="L4" s="184" t="s">
        <v>174</v>
      </c>
      <c r="M4" s="185" t="s">
        <v>175</v>
      </c>
      <c r="N4" s="186"/>
    </row>
    <row r="5" spans="1:14" ht="21" x14ac:dyDescent="0.2">
      <c r="A5" s="187"/>
      <c r="B5" s="46" t="s">
        <v>176</v>
      </c>
      <c r="C5" s="47"/>
      <c r="D5" s="48"/>
      <c r="E5" s="49"/>
      <c r="F5" s="49"/>
      <c r="G5" s="49"/>
      <c r="H5" s="49"/>
      <c r="I5" s="49"/>
      <c r="J5" s="49"/>
      <c r="K5" s="49"/>
      <c r="L5" s="49"/>
      <c r="M5" s="50">
        <f>SUMPRODUCT('[1]Нормативы ДО'!D490:M520,'[1]Нормативы ДО'!$D$638:$M$668)</f>
        <v>12469109518.554514</v>
      </c>
    </row>
    <row r="6" spans="1:14" ht="15" outlineLevel="1" x14ac:dyDescent="0.2">
      <c r="A6" s="225"/>
      <c r="B6" s="51" t="s">
        <v>177</v>
      </c>
      <c r="C6" s="52"/>
      <c r="D6" s="53">
        <v>5</v>
      </c>
      <c r="E6" s="54">
        <v>5</v>
      </c>
      <c r="F6" s="54">
        <v>5</v>
      </c>
      <c r="G6" s="55">
        <v>5</v>
      </c>
      <c r="H6" s="55">
        <v>5</v>
      </c>
      <c r="I6" s="53">
        <v>5</v>
      </c>
      <c r="J6" s="54">
        <v>5</v>
      </c>
      <c r="K6" s="54">
        <v>5</v>
      </c>
      <c r="L6" s="54">
        <v>5</v>
      </c>
      <c r="M6" s="56">
        <v>5</v>
      </c>
      <c r="N6" s="186"/>
    </row>
    <row r="7" spans="1:14" ht="15" outlineLevel="1" x14ac:dyDescent="0.2">
      <c r="A7" s="225"/>
      <c r="B7" s="57" t="s">
        <v>178</v>
      </c>
      <c r="C7" s="58"/>
      <c r="D7" s="59">
        <v>5</v>
      </c>
      <c r="E7" s="60">
        <v>10</v>
      </c>
      <c r="F7" s="60">
        <f>12</f>
        <v>12</v>
      </c>
      <c r="G7" s="61">
        <f>14</f>
        <v>14</v>
      </c>
      <c r="H7" s="61">
        <f>14</f>
        <v>14</v>
      </c>
      <c r="I7" s="59">
        <v>5</v>
      </c>
      <c r="J7" s="60">
        <v>10</v>
      </c>
      <c r="K7" s="60">
        <f>12</f>
        <v>12</v>
      </c>
      <c r="L7" s="60">
        <v>14</v>
      </c>
      <c r="M7" s="62">
        <f>14</f>
        <v>14</v>
      </c>
      <c r="N7" s="186"/>
    </row>
    <row r="8" spans="1:14" ht="15" outlineLevel="1" x14ac:dyDescent="0.2">
      <c r="A8" s="225"/>
      <c r="B8" s="63" t="s">
        <v>179</v>
      </c>
      <c r="C8" s="64"/>
      <c r="D8" s="65"/>
      <c r="E8" s="65"/>
      <c r="F8" s="65"/>
      <c r="G8" s="66"/>
      <c r="H8" s="66"/>
      <c r="I8" s="65"/>
      <c r="J8" s="65"/>
      <c r="K8" s="65"/>
      <c r="L8" s="65"/>
      <c r="M8" s="65"/>
      <c r="N8" s="186"/>
    </row>
    <row r="9" spans="1:14" outlineLevel="2" x14ac:dyDescent="0.2">
      <c r="B9" s="348" t="s">
        <v>180</v>
      </c>
      <c r="C9" s="188" t="s">
        <v>181</v>
      </c>
      <c r="D9" s="67">
        <v>19</v>
      </c>
      <c r="E9" s="67"/>
      <c r="F9" s="67"/>
      <c r="G9" s="68"/>
      <c r="H9" s="68"/>
      <c r="I9" s="67">
        <v>23</v>
      </c>
      <c r="J9" s="67"/>
      <c r="K9" s="67"/>
      <c r="L9" s="67"/>
      <c r="M9" s="67"/>
      <c r="N9" s="189"/>
    </row>
    <row r="10" spans="1:14" outlineLevel="2" x14ac:dyDescent="0.2">
      <c r="B10" s="348"/>
      <c r="C10" s="190" t="s">
        <v>182</v>
      </c>
      <c r="D10" s="69">
        <v>15</v>
      </c>
      <c r="E10" s="69"/>
      <c r="F10" s="69"/>
      <c r="G10" s="70"/>
      <c r="H10" s="70"/>
      <c r="I10" s="69">
        <v>20</v>
      </c>
      <c r="J10" s="69"/>
      <c r="K10" s="69"/>
      <c r="L10" s="69"/>
      <c r="M10" s="69"/>
      <c r="N10" s="189"/>
    </row>
    <row r="11" spans="1:14" outlineLevel="2" x14ac:dyDescent="0.2">
      <c r="B11" s="348"/>
      <c r="C11" s="190" t="s">
        <v>183</v>
      </c>
      <c r="D11" s="69">
        <v>10</v>
      </c>
      <c r="E11" s="69"/>
      <c r="F11" s="69"/>
      <c r="G11" s="70"/>
      <c r="H11" s="70"/>
      <c r="I11" s="69">
        <v>15</v>
      </c>
      <c r="J11" s="69"/>
      <c r="K11" s="69"/>
      <c r="L11" s="69"/>
      <c r="M11" s="69"/>
      <c r="N11" s="189"/>
    </row>
    <row r="12" spans="1:14" outlineLevel="2" x14ac:dyDescent="0.2">
      <c r="B12" s="348"/>
      <c r="C12" s="188" t="s">
        <v>184</v>
      </c>
      <c r="D12" s="69">
        <v>10</v>
      </c>
      <c r="E12" s="69"/>
      <c r="F12" s="69"/>
      <c r="G12" s="70"/>
      <c r="H12" s="70"/>
      <c r="I12" s="69">
        <v>10</v>
      </c>
      <c r="J12" s="69"/>
      <c r="K12" s="69"/>
      <c r="L12" s="69"/>
      <c r="M12" s="69"/>
      <c r="N12" s="189"/>
    </row>
    <row r="13" spans="1:14" outlineLevel="2" x14ac:dyDescent="0.2">
      <c r="B13" s="348"/>
      <c r="C13" s="188" t="s">
        <v>185</v>
      </c>
      <c r="D13" s="69">
        <v>5</v>
      </c>
      <c r="E13" s="69"/>
      <c r="F13" s="69"/>
      <c r="G13" s="70"/>
      <c r="H13" s="70"/>
      <c r="I13" s="69">
        <v>5</v>
      </c>
      <c r="J13" s="69"/>
      <c r="K13" s="69"/>
      <c r="L13" s="69"/>
      <c r="M13" s="69"/>
      <c r="N13" s="189"/>
    </row>
    <row r="14" spans="1:14" ht="11.45" customHeight="1" outlineLevel="2" x14ac:dyDescent="0.2">
      <c r="A14" s="191"/>
      <c r="B14" s="360" t="s">
        <v>186</v>
      </c>
      <c r="C14" s="192" t="s">
        <v>187</v>
      </c>
      <c r="D14" s="69">
        <v>10</v>
      </c>
      <c r="E14" s="69"/>
      <c r="F14" s="69"/>
      <c r="G14" s="70"/>
      <c r="H14" s="70"/>
      <c r="I14" s="69">
        <v>10</v>
      </c>
      <c r="J14" s="69"/>
      <c r="K14" s="69"/>
      <c r="L14" s="69"/>
      <c r="M14" s="69"/>
      <c r="N14" s="189"/>
    </row>
    <row r="15" spans="1:14" outlineLevel="2" x14ac:dyDescent="0.2">
      <c r="A15" s="191"/>
      <c r="B15" s="360"/>
      <c r="C15" s="192" t="s">
        <v>188</v>
      </c>
      <c r="D15" s="69">
        <v>10</v>
      </c>
      <c r="E15" s="69"/>
      <c r="F15" s="69"/>
      <c r="G15" s="70"/>
      <c r="H15" s="70"/>
      <c r="I15" s="69">
        <v>15</v>
      </c>
      <c r="J15" s="69"/>
      <c r="K15" s="69"/>
      <c r="L15" s="69"/>
      <c r="M15" s="69"/>
      <c r="N15" s="189"/>
    </row>
    <row r="16" spans="1:14" outlineLevel="2" x14ac:dyDescent="0.2">
      <c r="A16" s="191"/>
      <c r="B16" s="360"/>
      <c r="C16" s="192" t="s">
        <v>189</v>
      </c>
      <c r="D16" s="69">
        <v>10</v>
      </c>
      <c r="E16" s="69"/>
      <c r="F16" s="69"/>
      <c r="G16" s="70"/>
      <c r="H16" s="70"/>
      <c r="I16" s="69">
        <v>10</v>
      </c>
      <c r="J16" s="69"/>
      <c r="K16" s="69"/>
      <c r="L16" s="69"/>
      <c r="M16" s="69"/>
      <c r="N16" s="189"/>
    </row>
    <row r="17" spans="1:14" outlineLevel="2" x14ac:dyDescent="0.2">
      <c r="A17" s="191"/>
      <c r="B17" s="360"/>
      <c r="C17" s="192" t="s">
        <v>190</v>
      </c>
      <c r="D17" s="69">
        <v>10</v>
      </c>
      <c r="E17" s="69"/>
      <c r="F17" s="69"/>
      <c r="G17" s="70"/>
      <c r="H17" s="70"/>
      <c r="I17" s="69">
        <v>15</v>
      </c>
      <c r="J17" s="69"/>
      <c r="K17" s="69"/>
      <c r="L17" s="69"/>
      <c r="M17" s="69"/>
      <c r="N17" s="189"/>
    </row>
    <row r="18" spans="1:14" outlineLevel="2" x14ac:dyDescent="0.2">
      <c r="A18" s="191"/>
      <c r="B18" s="360"/>
      <c r="C18" s="192" t="s">
        <v>191</v>
      </c>
      <c r="D18" s="69">
        <v>10</v>
      </c>
      <c r="E18" s="69"/>
      <c r="F18" s="69"/>
      <c r="G18" s="70"/>
      <c r="H18" s="70"/>
      <c r="I18" s="69">
        <v>15</v>
      </c>
      <c r="J18" s="69"/>
      <c r="K18" s="69"/>
      <c r="L18" s="69"/>
      <c r="M18" s="69"/>
      <c r="N18" s="189"/>
    </row>
    <row r="19" spans="1:14" outlineLevel="2" x14ac:dyDescent="0.2">
      <c r="A19" s="191"/>
      <c r="B19" s="360"/>
      <c r="C19" s="192" t="s">
        <v>192</v>
      </c>
      <c r="D19" s="71" t="s">
        <v>193</v>
      </c>
      <c r="E19" s="69"/>
      <c r="F19" s="69"/>
      <c r="G19" s="70"/>
      <c r="H19" s="70"/>
      <c r="I19" s="69">
        <v>17</v>
      </c>
      <c r="J19" s="69"/>
      <c r="K19" s="69"/>
      <c r="L19" s="69"/>
      <c r="M19" s="69"/>
      <c r="N19" s="189"/>
    </row>
    <row r="20" spans="1:14" outlineLevel="2" x14ac:dyDescent="0.2">
      <c r="A20" s="191"/>
      <c r="B20" s="360"/>
      <c r="C20" s="192" t="s">
        <v>194</v>
      </c>
      <c r="D20" s="69">
        <v>10</v>
      </c>
      <c r="E20" s="69"/>
      <c r="F20" s="69"/>
      <c r="G20" s="70"/>
      <c r="H20" s="70"/>
      <c r="I20" s="69">
        <v>10</v>
      </c>
      <c r="J20" s="69"/>
      <c r="K20" s="69"/>
      <c r="L20" s="69"/>
      <c r="M20" s="69"/>
      <c r="N20" s="189"/>
    </row>
    <row r="21" spans="1:14" outlineLevel="2" x14ac:dyDescent="0.2">
      <c r="A21" s="191"/>
      <c r="B21" s="360"/>
      <c r="C21" s="192" t="s">
        <v>195</v>
      </c>
      <c r="D21" s="69">
        <v>10</v>
      </c>
      <c r="E21" s="69"/>
      <c r="F21" s="69"/>
      <c r="G21" s="70"/>
      <c r="H21" s="70"/>
      <c r="I21" s="69">
        <v>17</v>
      </c>
      <c r="J21" s="69"/>
      <c r="K21" s="69"/>
      <c r="L21" s="69"/>
      <c r="M21" s="69"/>
      <c r="N21" s="189"/>
    </row>
    <row r="22" spans="1:14" outlineLevel="2" x14ac:dyDescent="0.2">
      <c r="A22" s="191"/>
      <c r="B22" s="360"/>
      <c r="C22" s="192" t="s">
        <v>196</v>
      </c>
      <c r="D22" s="69">
        <v>10</v>
      </c>
      <c r="E22" s="69"/>
      <c r="F22" s="69"/>
      <c r="G22" s="70"/>
      <c r="H22" s="70"/>
      <c r="I22" s="69">
        <v>10</v>
      </c>
      <c r="J22" s="69"/>
      <c r="K22" s="69"/>
      <c r="L22" s="69"/>
      <c r="M22" s="69"/>
      <c r="N22" s="189"/>
    </row>
    <row r="23" spans="1:14" outlineLevel="2" x14ac:dyDescent="0.2">
      <c r="A23" s="191"/>
      <c r="B23" s="360"/>
      <c r="C23" s="192" t="s">
        <v>197</v>
      </c>
      <c r="D23" s="69">
        <v>10</v>
      </c>
      <c r="E23" s="69"/>
      <c r="F23" s="69"/>
      <c r="G23" s="70"/>
      <c r="H23" s="70"/>
      <c r="I23" s="69">
        <v>15</v>
      </c>
      <c r="J23" s="69"/>
      <c r="K23" s="69"/>
      <c r="L23" s="69"/>
      <c r="M23" s="69"/>
      <c r="N23" s="189"/>
    </row>
    <row r="24" spans="1:14" outlineLevel="2" x14ac:dyDescent="0.2">
      <c r="A24" s="191"/>
      <c r="B24" s="360"/>
      <c r="C24" s="192" t="s">
        <v>198</v>
      </c>
      <c r="D24" s="71" t="s">
        <v>193</v>
      </c>
      <c r="E24" s="69"/>
      <c r="F24" s="69"/>
      <c r="G24" s="70"/>
      <c r="H24" s="70"/>
      <c r="I24" s="69">
        <v>10</v>
      </c>
      <c r="J24" s="69"/>
      <c r="K24" s="69"/>
      <c r="L24" s="69"/>
      <c r="M24" s="69"/>
      <c r="N24" s="189"/>
    </row>
    <row r="25" spans="1:14" outlineLevel="2" x14ac:dyDescent="0.2">
      <c r="A25" s="191"/>
      <c r="B25" s="360"/>
      <c r="C25" s="192" t="s">
        <v>199</v>
      </c>
      <c r="D25" s="69">
        <v>10</v>
      </c>
      <c r="E25" s="69"/>
      <c r="F25" s="69"/>
      <c r="G25" s="70"/>
      <c r="H25" s="70"/>
      <c r="I25" s="69">
        <v>10</v>
      </c>
      <c r="J25" s="69"/>
      <c r="K25" s="69"/>
      <c r="L25" s="69"/>
      <c r="M25" s="69"/>
      <c r="N25" s="189"/>
    </row>
    <row r="26" spans="1:14" outlineLevel="2" x14ac:dyDescent="0.2">
      <c r="A26" s="191"/>
      <c r="B26" s="360"/>
      <c r="C26" s="192" t="s">
        <v>200</v>
      </c>
      <c r="D26" s="69">
        <v>10</v>
      </c>
      <c r="E26" s="69"/>
      <c r="F26" s="69"/>
      <c r="G26" s="70"/>
      <c r="H26" s="70"/>
      <c r="I26" s="71" t="s">
        <v>193</v>
      </c>
      <c r="J26" s="69"/>
      <c r="K26" s="69"/>
      <c r="L26" s="69"/>
      <c r="M26" s="69"/>
      <c r="N26" s="189"/>
    </row>
    <row r="27" spans="1:14" outlineLevel="2" x14ac:dyDescent="0.2">
      <c r="A27" s="191"/>
      <c r="B27" s="344" t="s">
        <v>201</v>
      </c>
      <c r="C27" s="192" t="s">
        <v>187</v>
      </c>
      <c r="D27" s="69">
        <v>6</v>
      </c>
      <c r="E27" s="69"/>
      <c r="F27" s="69"/>
      <c r="G27" s="70"/>
      <c r="H27" s="70"/>
      <c r="I27" s="69">
        <v>6</v>
      </c>
      <c r="J27" s="69"/>
      <c r="K27" s="69"/>
      <c r="L27" s="69"/>
      <c r="M27" s="69"/>
      <c r="N27" s="189"/>
    </row>
    <row r="28" spans="1:14" outlineLevel="2" x14ac:dyDescent="0.2">
      <c r="A28" s="191"/>
      <c r="B28" s="345"/>
      <c r="C28" s="192" t="s">
        <v>188</v>
      </c>
      <c r="D28" s="69">
        <v>6</v>
      </c>
      <c r="E28" s="69"/>
      <c r="F28" s="69"/>
      <c r="G28" s="70"/>
      <c r="H28" s="70"/>
      <c r="I28" s="69">
        <v>8</v>
      </c>
      <c r="J28" s="69"/>
      <c r="K28" s="69"/>
      <c r="L28" s="69"/>
      <c r="M28" s="69"/>
      <c r="N28" s="189"/>
    </row>
    <row r="29" spans="1:14" outlineLevel="2" x14ac:dyDescent="0.2">
      <c r="A29" s="191"/>
      <c r="B29" s="345"/>
      <c r="C29" s="192" t="s">
        <v>189</v>
      </c>
      <c r="D29" s="69">
        <v>6</v>
      </c>
      <c r="E29" s="69"/>
      <c r="F29" s="69"/>
      <c r="G29" s="70"/>
      <c r="H29" s="70"/>
      <c r="I29" s="69">
        <v>6</v>
      </c>
      <c r="J29" s="69"/>
      <c r="K29" s="69"/>
      <c r="L29" s="69"/>
      <c r="M29" s="69"/>
      <c r="N29" s="189"/>
    </row>
    <row r="30" spans="1:14" outlineLevel="2" x14ac:dyDescent="0.2">
      <c r="A30" s="191"/>
      <c r="B30" s="345"/>
      <c r="C30" s="192" t="s">
        <v>190</v>
      </c>
      <c r="D30" s="69">
        <v>6</v>
      </c>
      <c r="E30" s="69"/>
      <c r="F30" s="69"/>
      <c r="G30" s="70"/>
      <c r="H30" s="70"/>
      <c r="I30" s="69">
        <v>10</v>
      </c>
      <c r="J30" s="69"/>
      <c r="K30" s="69"/>
      <c r="L30" s="69"/>
      <c r="M30" s="69"/>
      <c r="N30" s="189"/>
    </row>
    <row r="31" spans="1:14" outlineLevel="2" x14ac:dyDescent="0.2">
      <c r="A31" s="191"/>
      <c r="B31" s="345"/>
      <c r="C31" s="192" t="s">
        <v>191</v>
      </c>
      <c r="D31" s="69">
        <v>6</v>
      </c>
      <c r="E31" s="69"/>
      <c r="F31" s="69"/>
      <c r="G31" s="70"/>
      <c r="H31" s="70"/>
      <c r="I31" s="69">
        <v>10</v>
      </c>
      <c r="J31" s="69"/>
      <c r="K31" s="69"/>
      <c r="L31" s="69"/>
      <c r="M31" s="69"/>
      <c r="N31" s="189"/>
    </row>
    <row r="32" spans="1:14" outlineLevel="2" x14ac:dyDescent="0.2">
      <c r="A32" s="191"/>
      <c r="B32" s="345"/>
      <c r="C32" s="192" t="s">
        <v>192</v>
      </c>
      <c r="D32" s="71" t="s">
        <v>193</v>
      </c>
      <c r="E32" s="69"/>
      <c r="F32" s="69"/>
      <c r="G32" s="70"/>
      <c r="H32" s="70"/>
      <c r="I32" s="69">
        <v>12</v>
      </c>
      <c r="J32" s="69"/>
      <c r="K32" s="69"/>
      <c r="L32" s="69"/>
      <c r="M32" s="69"/>
      <c r="N32" s="189"/>
    </row>
    <row r="33" spans="1:14" outlineLevel="2" x14ac:dyDescent="0.2">
      <c r="A33" s="191"/>
      <c r="B33" s="345"/>
      <c r="C33" s="192" t="s">
        <v>194</v>
      </c>
      <c r="D33" s="69">
        <v>6</v>
      </c>
      <c r="E33" s="69"/>
      <c r="F33" s="69"/>
      <c r="G33" s="70"/>
      <c r="H33" s="70"/>
      <c r="I33" s="69">
        <v>8</v>
      </c>
      <c r="J33" s="69"/>
      <c r="K33" s="69"/>
      <c r="L33" s="69"/>
      <c r="M33" s="69"/>
      <c r="N33" s="189"/>
    </row>
    <row r="34" spans="1:14" outlineLevel="2" x14ac:dyDescent="0.2">
      <c r="A34" s="191"/>
      <c r="B34" s="345"/>
      <c r="C34" s="192" t="s">
        <v>195</v>
      </c>
      <c r="D34" s="69">
        <v>6</v>
      </c>
      <c r="E34" s="69"/>
      <c r="F34" s="69"/>
      <c r="G34" s="70"/>
      <c r="H34" s="70"/>
      <c r="I34" s="69">
        <v>10</v>
      </c>
      <c r="J34" s="69"/>
      <c r="K34" s="69"/>
      <c r="L34" s="69"/>
      <c r="M34" s="69"/>
      <c r="N34" s="189"/>
    </row>
    <row r="35" spans="1:14" outlineLevel="2" x14ac:dyDescent="0.2">
      <c r="A35" s="191"/>
      <c r="B35" s="345"/>
      <c r="C35" s="192" t="s">
        <v>196</v>
      </c>
      <c r="D35" s="69">
        <v>5</v>
      </c>
      <c r="E35" s="69"/>
      <c r="F35" s="69"/>
      <c r="G35" s="70"/>
      <c r="H35" s="70"/>
      <c r="I35" s="69">
        <v>5</v>
      </c>
      <c r="J35" s="69"/>
      <c r="K35" s="69"/>
      <c r="L35" s="69"/>
      <c r="M35" s="69"/>
      <c r="N35" s="189"/>
    </row>
    <row r="36" spans="1:14" outlineLevel="2" x14ac:dyDescent="0.2">
      <c r="A36" s="191"/>
      <c r="B36" s="345"/>
      <c r="C36" s="192" t="s">
        <v>197</v>
      </c>
      <c r="D36" s="69">
        <v>6</v>
      </c>
      <c r="E36" s="69"/>
      <c r="F36" s="69"/>
      <c r="G36" s="70"/>
      <c r="H36" s="70"/>
      <c r="I36" s="69">
        <v>10</v>
      </c>
      <c r="J36" s="69"/>
      <c r="K36" s="69"/>
      <c r="L36" s="69"/>
      <c r="M36" s="69"/>
      <c r="N36" s="189"/>
    </row>
    <row r="37" spans="1:14" outlineLevel="2" x14ac:dyDescent="0.2">
      <c r="A37" s="191"/>
      <c r="B37" s="345"/>
      <c r="C37" s="192" t="s">
        <v>198</v>
      </c>
      <c r="D37" s="71" t="s">
        <v>193</v>
      </c>
      <c r="E37" s="69"/>
      <c r="F37" s="69"/>
      <c r="G37" s="70"/>
      <c r="H37" s="70"/>
      <c r="I37" s="69">
        <v>8</v>
      </c>
      <c r="J37" s="69"/>
      <c r="K37" s="69"/>
      <c r="L37" s="69"/>
      <c r="M37" s="69"/>
      <c r="N37" s="189"/>
    </row>
    <row r="38" spans="1:14" outlineLevel="2" x14ac:dyDescent="0.2">
      <c r="A38" s="191"/>
      <c r="B38" s="345"/>
      <c r="C38" s="192" t="s">
        <v>199</v>
      </c>
      <c r="D38" s="69">
        <v>5</v>
      </c>
      <c r="E38" s="69"/>
      <c r="F38" s="69"/>
      <c r="G38" s="70"/>
      <c r="H38" s="70"/>
      <c r="I38" s="69">
        <v>5</v>
      </c>
      <c r="J38" s="69"/>
      <c r="K38" s="69"/>
      <c r="L38" s="69"/>
      <c r="M38" s="69"/>
      <c r="N38" s="189"/>
    </row>
    <row r="39" spans="1:14" outlineLevel="2" x14ac:dyDescent="0.2">
      <c r="A39" s="191"/>
      <c r="B39" s="358"/>
      <c r="C39" s="193" t="s">
        <v>200</v>
      </c>
      <c r="D39" s="72">
        <v>10</v>
      </c>
      <c r="E39" s="72"/>
      <c r="F39" s="72"/>
      <c r="G39" s="73"/>
      <c r="H39" s="73"/>
      <c r="I39" s="72">
        <v>15</v>
      </c>
      <c r="J39" s="72"/>
      <c r="K39" s="72"/>
      <c r="L39" s="72"/>
      <c r="M39" s="72"/>
      <c r="N39" s="189"/>
    </row>
    <row r="40" spans="1:14" ht="15" outlineLevel="1" x14ac:dyDescent="0.2">
      <c r="A40" s="226"/>
      <c r="B40" s="63" t="s">
        <v>202</v>
      </c>
      <c r="C40" s="64"/>
      <c r="D40" s="65"/>
      <c r="E40" s="65"/>
      <c r="F40" s="65"/>
      <c r="G40" s="66"/>
      <c r="H40" s="66"/>
      <c r="I40" s="65"/>
      <c r="J40" s="65"/>
      <c r="K40" s="65"/>
      <c r="L40" s="65"/>
      <c r="M40" s="65"/>
      <c r="N40" s="186"/>
    </row>
    <row r="41" spans="1:14" ht="11.45" customHeight="1" outlineLevel="2" x14ac:dyDescent="0.2">
      <c r="A41" s="191"/>
      <c r="B41" s="360" t="s">
        <v>186</v>
      </c>
      <c r="C41" s="192" t="s">
        <v>187</v>
      </c>
      <c r="D41" s="69">
        <v>3</v>
      </c>
      <c r="E41" s="69"/>
      <c r="F41" s="69"/>
      <c r="G41" s="70"/>
      <c r="H41" s="70"/>
      <c r="I41" s="69">
        <v>3</v>
      </c>
      <c r="J41" s="69"/>
      <c r="K41" s="69"/>
      <c r="L41" s="69"/>
      <c r="M41" s="69"/>
      <c r="N41" s="189"/>
    </row>
    <row r="42" spans="1:14" outlineLevel="2" x14ac:dyDescent="0.2">
      <c r="A42" s="191"/>
      <c r="B42" s="360"/>
      <c r="C42" s="192" t="s">
        <v>188</v>
      </c>
      <c r="D42" s="69">
        <v>3</v>
      </c>
      <c r="E42" s="69"/>
      <c r="F42" s="69"/>
      <c r="G42" s="70"/>
      <c r="H42" s="70"/>
      <c r="I42" s="69">
        <v>4</v>
      </c>
      <c r="J42" s="69"/>
      <c r="K42" s="69"/>
      <c r="L42" s="69"/>
      <c r="M42" s="69"/>
      <c r="N42" s="189"/>
    </row>
    <row r="43" spans="1:14" outlineLevel="2" x14ac:dyDescent="0.2">
      <c r="A43" s="191"/>
      <c r="B43" s="360"/>
      <c r="C43" s="192" t="s">
        <v>189</v>
      </c>
      <c r="D43" s="69">
        <v>3</v>
      </c>
      <c r="E43" s="69"/>
      <c r="F43" s="69"/>
      <c r="G43" s="70"/>
      <c r="H43" s="70"/>
      <c r="I43" s="69">
        <v>3</v>
      </c>
      <c r="J43" s="69"/>
      <c r="K43" s="69"/>
      <c r="L43" s="69"/>
      <c r="M43" s="69"/>
      <c r="N43" s="189"/>
    </row>
    <row r="44" spans="1:14" outlineLevel="2" x14ac:dyDescent="0.2">
      <c r="A44" s="191"/>
      <c r="B44" s="360"/>
      <c r="C44" s="192" t="s">
        <v>190</v>
      </c>
      <c r="D44" s="69">
        <v>3</v>
      </c>
      <c r="E44" s="69"/>
      <c r="F44" s="69"/>
      <c r="G44" s="70"/>
      <c r="H44" s="70"/>
      <c r="I44" s="69">
        <v>4</v>
      </c>
      <c r="J44" s="69"/>
      <c r="K44" s="69"/>
      <c r="L44" s="69"/>
      <c r="M44" s="69"/>
      <c r="N44" s="189"/>
    </row>
    <row r="45" spans="1:14" outlineLevel="2" x14ac:dyDescent="0.2">
      <c r="A45" s="191"/>
      <c r="B45" s="360"/>
      <c r="C45" s="192" t="s">
        <v>191</v>
      </c>
      <c r="D45" s="69">
        <v>3</v>
      </c>
      <c r="E45" s="69"/>
      <c r="F45" s="69"/>
      <c r="G45" s="70"/>
      <c r="H45" s="70"/>
      <c r="I45" s="69">
        <v>4</v>
      </c>
      <c r="J45" s="69"/>
      <c r="K45" s="69"/>
      <c r="L45" s="69"/>
      <c r="M45" s="69"/>
      <c r="N45" s="189"/>
    </row>
    <row r="46" spans="1:14" outlineLevel="2" x14ac:dyDescent="0.2">
      <c r="A46" s="191"/>
      <c r="B46" s="360"/>
      <c r="C46" s="192" t="s">
        <v>192</v>
      </c>
      <c r="D46" s="71" t="s">
        <v>193</v>
      </c>
      <c r="E46" s="69"/>
      <c r="F46" s="69"/>
      <c r="G46" s="70"/>
      <c r="H46" s="70"/>
      <c r="I46" s="69">
        <v>5</v>
      </c>
      <c r="J46" s="69"/>
      <c r="K46" s="69"/>
      <c r="L46" s="69"/>
      <c r="M46" s="69"/>
      <c r="N46" s="189"/>
    </row>
    <row r="47" spans="1:14" outlineLevel="2" x14ac:dyDescent="0.2">
      <c r="A47" s="191"/>
      <c r="B47" s="360"/>
      <c r="C47" s="192" t="s">
        <v>194</v>
      </c>
      <c r="D47" s="69">
        <v>3</v>
      </c>
      <c r="E47" s="69"/>
      <c r="F47" s="69"/>
      <c r="G47" s="70"/>
      <c r="H47" s="70"/>
      <c r="I47" s="69">
        <v>3</v>
      </c>
      <c r="J47" s="69"/>
      <c r="K47" s="69"/>
      <c r="L47" s="69"/>
      <c r="M47" s="69"/>
      <c r="N47" s="189"/>
    </row>
    <row r="48" spans="1:14" outlineLevel="2" x14ac:dyDescent="0.2">
      <c r="A48" s="191"/>
      <c r="B48" s="360"/>
      <c r="C48" s="192" t="s">
        <v>195</v>
      </c>
      <c r="D48" s="69">
        <v>3</v>
      </c>
      <c r="E48" s="69"/>
      <c r="F48" s="69"/>
      <c r="G48" s="70"/>
      <c r="H48" s="70"/>
      <c r="I48" s="69">
        <v>5</v>
      </c>
      <c r="J48" s="69"/>
      <c r="K48" s="69"/>
      <c r="L48" s="69"/>
      <c r="M48" s="69"/>
      <c r="N48" s="189"/>
    </row>
    <row r="49" spans="1:14" outlineLevel="2" x14ac:dyDescent="0.2">
      <c r="A49" s="191"/>
      <c r="B49" s="360"/>
      <c r="C49" s="192" t="s">
        <v>196</v>
      </c>
      <c r="D49" s="69">
        <v>3</v>
      </c>
      <c r="E49" s="69"/>
      <c r="F49" s="69"/>
      <c r="G49" s="70"/>
      <c r="H49" s="70"/>
      <c r="I49" s="69">
        <v>3</v>
      </c>
      <c r="J49" s="69"/>
      <c r="K49" s="69"/>
      <c r="L49" s="69"/>
      <c r="M49" s="69"/>
      <c r="N49" s="189"/>
    </row>
    <row r="50" spans="1:14" outlineLevel="2" x14ac:dyDescent="0.2">
      <c r="A50" s="191"/>
      <c r="B50" s="360"/>
      <c r="C50" s="192" t="s">
        <v>197</v>
      </c>
      <c r="D50" s="69">
        <v>3</v>
      </c>
      <c r="E50" s="69"/>
      <c r="F50" s="69"/>
      <c r="G50" s="70"/>
      <c r="H50" s="70"/>
      <c r="I50" s="69">
        <v>4</v>
      </c>
      <c r="J50" s="69"/>
      <c r="K50" s="69"/>
      <c r="L50" s="69"/>
      <c r="M50" s="69"/>
      <c r="N50" s="189"/>
    </row>
    <row r="51" spans="1:14" outlineLevel="2" x14ac:dyDescent="0.2">
      <c r="A51" s="191"/>
      <c r="B51" s="360"/>
      <c r="C51" s="192" t="s">
        <v>198</v>
      </c>
      <c r="D51" s="71" t="s">
        <v>193</v>
      </c>
      <c r="E51" s="69"/>
      <c r="F51" s="69"/>
      <c r="G51" s="70"/>
      <c r="H51" s="70"/>
      <c r="I51" s="69">
        <v>3</v>
      </c>
      <c r="J51" s="69"/>
      <c r="K51" s="69"/>
      <c r="L51" s="69"/>
      <c r="M51" s="69"/>
      <c r="N51" s="189"/>
    </row>
    <row r="52" spans="1:14" outlineLevel="2" x14ac:dyDescent="0.2">
      <c r="A52" s="191"/>
      <c r="B52" s="360"/>
      <c r="C52" s="192" t="s">
        <v>199</v>
      </c>
      <c r="D52" s="69">
        <v>3</v>
      </c>
      <c r="E52" s="69"/>
      <c r="F52" s="69"/>
      <c r="G52" s="70"/>
      <c r="H52" s="70"/>
      <c r="I52" s="69">
        <v>3</v>
      </c>
      <c r="J52" s="69"/>
      <c r="K52" s="69"/>
      <c r="L52" s="69"/>
      <c r="M52" s="69"/>
      <c r="N52" s="189"/>
    </row>
    <row r="53" spans="1:14" outlineLevel="2" x14ac:dyDescent="0.2">
      <c r="A53" s="191"/>
      <c r="B53" s="360"/>
      <c r="C53" s="192" t="s">
        <v>200</v>
      </c>
      <c r="D53" s="69">
        <v>3</v>
      </c>
      <c r="E53" s="69"/>
      <c r="F53" s="69"/>
      <c r="G53" s="70"/>
      <c r="H53" s="70"/>
      <c r="I53" s="71" t="s">
        <v>193</v>
      </c>
      <c r="J53" s="69"/>
      <c r="K53" s="69"/>
      <c r="L53" s="69"/>
      <c r="M53" s="69"/>
      <c r="N53" s="189"/>
    </row>
    <row r="54" spans="1:14" ht="15" outlineLevel="1" x14ac:dyDescent="0.25">
      <c r="A54" s="226"/>
      <c r="B54" s="63" t="s">
        <v>203</v>
      </c>
      <c r="C54" s="64"/>
      <c r="D54" s="65"/>
      <c r="E54" s="65"/>
      <c r="F54" s="65"/>
      <c r="G54" s="66"/>
      <c r="H54" s="66"/>
      <c r="I54" s="65"/>
      <c r="J54" s="65"/>
      <c r="K54" s="65"/>
      <c r="L54" s="65"/>
      <c r="M54" s="65"/>
      <c r="N54" s="186"/>
    </row>
    <row r="55" spans="1:14" outlineLevel="2" x14ac:dyDescent="0.2">
      <c r="A55" s="191"/>
      <c r="B55" s="194" t="s">
        <v>180</v>
      </c>
      <c r="C55" s="190"/>
      <c r="D55" s="67">
        <v>36</v>
      </c>
      <c r="E55" s="67"/>
      <c r="F55" s="67"/>
      <c r="G55" s="68"/>
      <c r="H55" s="68"/>
      <c r="I55" s="67">
        <v>36</v>
      </c>
      <c r="J55" s="67"/>
      <c r="K55" s="67"/>
      <c r="L55" s="67"/>
      <c r="M55" s="67"/>
      <c r="N55" s="189"/>
    </row>
    <row r="56" spans="1:14" outlineLevel="2" x14ac:dyDescent="0.2">
      <c r="A56" s="191"/>
      <c r="B56" s="195" t="s">
        <v>186</v>
      </c>
      <c r="C56" s="192"/>
      <c r="D56" s="69">
        <v>36</v>
      </c>
      <c r="E56" s="69"/>
      <c r="F56" s="69"/>
      <c r="G56" s="70"/>
      <c r="H56" s="70"/>
      <c r="I56" s="69">
        <v>36</v>
      </c>
      <c r="J56" s="69"/>
      <c r="K56" s="69"/>
      <c r="L56" s="69"/>
      <c r="M56" s="69"/>
      <c r="N56" s="189"/>
    </row>
    <row r="57" spans="1:14" outlineLevel="2" x14ac:dyDescent="0.2">
      <c r="A57" s="191"/>
      <c r="B57" s="195" t="s">
        <v>201</v>
      </c>
      <c r="C57" s="192"/>
      <c r="D57" s="69">
        <v>25</v>
      </c>
      <c r="E57" s="69"/>
      <c r="F57" s="69"/>
      <c r="G57" s="70"/>
      <c r="H57" s="70"/>
      <c r="I57" s="69">
        <v>25</v>
      </c>
      <c r="J57" s="69"/>
      <c r="K57" s="69"/>
      <c r="L57" s="69"/>
      <c r="M57" s="69"/>
      <c r="N57" s="189"/>
    </row>
    <row r="58" spans="1:14" ht="14.25" outlineLevel="1" x14ac:dyDescent="0.25">
      <c r="A58" s="191"/>
      <c r="B58" s="74" t="s">
        <v>204</v>
      </c>
      <c r="C58" s="52"/>
      <c r="D58" s="196"/>
      <c r="E58" s="196"/>
      <c r="F58" s="196"/>
      <c r="G58" s="197"/>
      <c r="H58" s="197"/>
      <c r="I58" s="196"/>
      <c r="J58" s="196"/>
      <c r="K58" s="196"/>
      <c r="L58" s="196"/>
      <c r="M58" s="75">
        <f>SUMPRODUCT('[1]Нормативы ДО'!D59:M89,'[1]Нормативы ДО'!$D$638:$M$668)</f>
        <v>8725.8844329280146</v>
      </c>
      <c r="N58" s="189"/>
    </row>
    <row r="59" spans="1:14" ht="11.45" customHeight="1" outlineLevel="2" x14ac:dyDescent="0.2">
      <c r="A59" s="191"/>
      <c r="B59" s="345" t="s">
        <v>180</v>
      </c>
      <c r="C59" s="190" t="s">
        <v>181</v>
      </c>
      <c r="D59" s="76">
        <f>(D$6*D$7)/($D9*$D$55)</f>
        <v>3.6549707602339179E-2</v>
      </c>
      <c r="E59" s="77">
        <f t="shared" ref="D59:H63" si="0">(E$6*E$7)/($D9*$D$55)</f>
        <v>7.3099415204678359E-2</v>
      </c>
      <c r="F59" s="77">
        <f t="shared" si="0"/>
        <v>8.771929824561403E-2</v>
      </c>
      <c r="G59" s="78">
        <f t="shared" si="0"/>
        <v>0.1023391812865497</v>
      </c>
      <c r="H59" s="78">
        <f t="shared" si="0"/>
        <v>0.1023391812865497</v>
      </c>
      <c r="I59" s="76">
        <f t="shared" ref="I59:M63" si="1">(I$6*I$7)/($I9*$I$55)</f>
        <v>3.0193236714975844E-2</v>
      </c>
      <c r="J59" s="77">
        <f t="shared" si="1"/>
        <v>6.0386473429951688E-2</v>
      </c>
      <c r="K59" s="77">
        <f t="shared" si="1"/>
        <v>7.2463768115942032E-2</v>
      </c>
      <c r="L59" s="77">
        <f t="shared" si="1"/>
        <v>8.4541062801932368E-2</v>
      </c>
      <c r="M59" s="79">
        <f t="shared" si="1"/>
        <v>8.4541062801932368E-2</v>
      </c>
      <c r="N59" s="189"/>
    </row>
    <row r="60" spans="1:14" ht="11.45" customHeight="1" outlineLevel="2" x14ac:dyDescent="0.2">
      <c r="A60" s="191"/>
      <c r="B60" s="345"/>
      <c r="C60" s="190" t="s">
        <v>182</v>
      </c>
      <c r="D60" s="80">
        <f t="shared" si="0"/>
        <v>4.6296296296296294E-2</v>
      </c>
      <c r="E60" s="81">
        <f t="shared" si="0"/>
        <v>9.2592592592592587E-2</v>
      </c>
      <c r="F60" s="81">
        <f t="shared" si="0"/>
        <v>0.1111111111111111</v>
      </c>
      <c r="G60" s="82">
        <f t="shared" si="0"/>
        <v>0.12962962962962962</v>
      </c>
      <c r="H60" s="82">
        <f t="shared" si="0"/>
        <v>0.12962962962962962</v>
      </c>
      <c r="I60" s="80">
        <f t="shared" si="1"/>
        <v>3.4722222222222224E-2</v>
      </c>
      <c r="J60" s="81">
        <f t="shared" si="1"/>
        <v>6.9444444444444448E-2</v>
      </c>
      <c r="K60" s="81">
        <f t="shared" si="1"/>
        <v>8.3333333333333329E-2</v>
      </c>
      <c r="L60" s="81">
        <f t="shared" si="1"/>
        <v>9.7222222222222224E-2</v>
      </c>
      <c r="M60" s="83">
        <f t="shared" si="1"/>
        <v>9.7222222222222224E-2</v>
      </c>
      <c r="N60" s="189"/>
    </row>
    <row r="61" spans="1:14" outlineLevel="2" x14ac:dyDescent="0.2">
      <c r="A61" s="191"/>
      <c r="B61" s="345"/>
      <c r="C61" s="190" t="s">
        <v>183</v>
      </c>
      <c r="D61" s="80">
        <f t="shared" si="0"/>
        <v>6.9444444444444448E-2</v>
      </c>
      <c r="E61" s="81">
        <f t="shared" si="0"/>
        <v>0.1388888888888889</v>
      </c>
      <c r="F61" s="81">
        <f t="shared" si="0"/>
        <v>0.16666666666666666</v>
      </c>
      <c r="G61" s="82">
        <f t="shared" si="0"/>
        <v>0.19444444444444445</v>
      </c>
      <c r="H61" s="82">
        <f t="shared" si="0"/>
        <v>0.19444444444444445</v>
      </c>
      <c r="I61" s="80">
        <f t="shared" si="1"/>
        <v>4.6296296296296294E-2</v>
      </c>
      <c r="J61" s="81">
        <f t="shared" si="1"/>
        <v>9.2592592592592587E-2</v>
      </c>
      <c r="K61" s="81">
        <f t="shared" si="1"/>
        <v>0.1111111111111111</v>
      </c>
      <c r="L61" s="81">
        <f t="shared" si="1"/>
        <v>0.12962962962962962</v>
      </c>
      <c r="M61" s="83">
        <f t="shared" si="1"/>
        <v>0.12962962962962962</v>
      </c>
      <c r="N61" s="189"/>
    </row>
    <row r="62" spans="1:14" outlineLevel="2" x14ac:dyDescent="0.2">
      <c r="A62" s="191"/>
      <c r="B62" s="345"/>
      <c r="C62" s="190" t="s">
        <v>184</v>
      </c>
      <c r="D62" s="80">
        <f t="shared" si="0"/>
        <v>6.9444444444444448E-2</v>
      </c>
      <c r="E62" s="81">
        <f t="shared" si="0"/>
        <v>0.1388888888888889</v>
      </c>
      <c r="F62" s="81">
        <f t="shared" si="0"/>
        <v>0.16666666666666666</v>
      </c>
      <c r="G62" s="82">
        <f t="shared" si="0"/>
        <v>0.19444444444444445</v>
      </c>
      <c r="H62" s="82">
        <f t="shared" si="0"/>
        <v>0.19444444444444445</v>
      </c>
      <c r="I62" s="80">
        <f t="shared" si="1"/>
        <v>6.9444444444444448E-2</v>
      </c>
      <c r="J62" s="81">
        <f t="shared" si="1"/>
        <v>0.1388888888888889</v>
      </c>
      <c r="K62" s="81">
        <f t="shared" si="1"/>
        <v>0.16666666666666666</v>
      </c>
      <c r="L62" s="81">
        <f t="shared" si="1"/>
        <v>0.19444444444444445</v>
      </c>
      <c r="M62" s="83">
        <f t="shared" si="1"/>
        <v>0.19444444444444445</v>
      </c>
      <c r="N62" s="189"/>
    </row>
    <row r="63" spans="1:14" outlineLevel="2" x14ac:dyDescent="0.2">
      <c r="A63" s="191"/>
      <c r="B63" s="346"/>
      <c r="C63" s="190" t="s">
        <v>185</v>
      </c>
      <c r="D63" s="80">
        <f t="shared" si="0"/>
        <v>0.1388888888888889</v>
      </c>
      <c r="E63" s="81">
        <f t="shared" si="0"/>
        <v>0.27777777777777779</v>
      </c>
      <c r="F63" s="81">
        <f t="shared" si="0"/>
        <v>0.33333333333333331</v>
      </c>
      <c r="G63" s="82">
        <f t="shared" si="0"/>
        <v>0.3888888888888889</v>
      </c>
      <c r="H63" s="82">
        <f t="shared" si="0"/>
        <v>0.3888888888888889</v>
      </c>
      <c r="I63" s="80">
        <f t="shared" si="1"/>
        <v>0.1388888888888889</v>
      </c>
      <c r="J63" s="81">
        <f t="shared" si="1"/>
        <v>0.27777777777777779</v>
      </c>
      <c r="K63" s="81">
        <f t="shared" si="1"/>
        <v>0.33333333333333331</v>
      </c>
      <c r="L63" s="81">
        <f t="shared" si="1"/>
        <v>0.3888888888888889</v>
      </c>
      <c r="M63" s="83">
        <f t="shared" si="1"/>
        <v>0.3888888888888889</v>
      </c>
      <c r="N63" s="189"/>
    </row>
    <row r="64" spans="1:14" ht="11.45" customHeight="1" outlineLevel="2" x14ac:dyDescent="0.2">
      <c r="A64" s="191"/>
      <c r="B64" s="344" t="s">
        <v>186</v>
      </c>
      <c r="C64" s="192" t="s">
        <v>187</v>
      </c>
      <c r="D64" s="80">
        <f t="shared" ref="D64:H68" si="2">(D$6*D$7)/($D14*$D$56)</f>
        <v>6.9444444444444448E-2</v>
      </c>
      <c r="E64" s="81">
        <f t="shared" si="2"/>
        <v>0.1388888888888889</v>
      </c>
      <c r="F64" s="81">
        <f t="shared" si="2"/>
        <v>0.16666666666666666</v>
      </c>
      <c r="G64" s="82">
        <f t="shared" si="2"/>
        <v>0.19444444444444445</v>
      </c>
      <c r="H64" s="82">
        <f t="shared" si="2"/>
        <v>0.19444444444444445</v>
      </c>
      <c r="I64" s="80">
        <f t="shared" ref="I64:M75" si="3">(I$6*I$7)/($I14*$I$56)</f>
        <v>6.9444444444444448E-2</v>
      </c>
      <c r="J64" s="81">
        <f t="shared" si="3"/>
        <v>0.1388888888888889</v>
      </c>
      <c r="K64" s="81">
        <f t="shared" si="3"/>
        <v>0.16666666666666666</v>
      </c>
      <c r="L64" s="81">
        <f t="shared" si="3"/>
        <v>0.19444444444444445</v>
      </c>
      <c r="M64" s="83">
        <f t="shared" si="3"/>
        <v>0.19444444444444445</v>
      </c>
      <c r="N64" s="189"/>
    </row>
    <row r="65" spans="1:14" ht="11.45" customHeight="1" outlineLevel="2" x14ac:dyDescent="0.2">
      <c r="A65" s="191"/>
      <c r="B65" s="345"/>
      <c r="C65" s="192" t="s">
        <v>188</v>
      </c>
      <c r="D65" s="80">
        <f t="shared" si="2"/>
        <v>6.9444444444444448E-2</v>
      </c>
      <c r="E65" s="81">
        <f t="shared" si="2"/>
        <v>0.1388888888888889</v>
      </c>
      <c r="F65" s="81">
        <f t="shared" si="2"/>
        <v>0.16666666666666666</v>
      </c>
      <c r="G65" s="82">
        <f t="shared" si="2"/>
        <v>0.19444444444444445</v>
      </c>
      <c r="H65" s="82">
        <f t="shared" si="2"/>
        <v>0.19444444444444445</v>
      </c>
      <c r="I65" s="80">
        <f t="shared" si="3"/>
        <v>4.6296296296296294E-2</v>
      </c>
      <c r="J65" s="81">
        <f t="shared" si="3"/>
        <v>9.2592592592592587E-2</v>
      </c>
      <c r="K65" s="81">
        <f t="shared" si="3"/>
        <v>0.1111111111111111</v>
      </c>
      <c r="L65" s="81">
        <f t="shared" si="3"/>
        <v>0.12962962962962962</v>
      </c>
      <c r="M65" s="83">
        <f t="shared" si="3"/>
        <v>0.12962962962962962</v>
      </c>
      <c r="N65" s="189"/>
    </row>
    <row r="66" spans="1:14" outlineLevel="2" x14ac:dyDescent="0.2">
      <c r="A66" s="191"/>
      <c r="B66" s="345"/>
      <c r="C66" s="192" t="s">
        <v>189</v>
      </c>
      <c r="D66" s="80">
        <f t="shared" si="2"/>
        <v>6.9444444444444448E-2</v>
      </c>
      <c r="E66" s="81">
        <f t="shared" si="2"/>
        <v>0.1388888888888889</v>
      </c>
      <c r="F66" s="81">
        <f t="shared" si="2"/>
        <v>0.16666666666666666</v>
      </c>
      <c r="G66" s="82">
        <f t="shared" si="2"/>
        <v>0.19444444444444445</v>
      </c>
      <c r="H66" s="82">
        <f t="shared" si="2"/>
        <v>0.19444444444444445</v>
      </c>
      <c r="I66" s="80">
        <f t="shared" si="3"/>
        <v>6.9444444444444448E-2</v>
      </c>
      <c r="J66" s="81">
        <f t="shared" si="3"/>
        <v>0.1388888888888889</v>
      </c>
      <c r="K66" s="81">
        <f t="shared" si="3"/>
        <v>0.16666666666666666</v>
      </c>
      <c r="L66" s="81">
        <f t="shared" si="3"/>
        <v>0.19444444444444445</v>
      </c>
      <c r="M66" s="83">
        <f t="shared" si="3"/>
        <v>0.19444444444444445</v>
      </c>
      <c r="N66" s="189"/>
    </row>
    <row r="67" spans="1:14" outlineLevel="2" x14ac:dyDescent="0.2">
      <c r="A67" s="191"/>
      <c r="B67" s="345"/>
      <c r="C67" s="192" t="s">
        <v>190</v>
      </c>
      <c r="D67" s="80">
        <f t="shared" si="2"/>
        <v>6.9444444444444448E-2</v>
      </c>
      <c r="E67" s="81">
        <f t="shared" si="2"/>
        <v>0.1388888888888889</v>
      </c>
      <c r="F67" s="81">
        <f t="shared" si="2"/>
        <v>0.16666666666666666</v>
      </c>
      <c r="G67" s="82">
        <f t="shared" si="2"/>
        <v>0.19444444444444445</v>
      </c>
      <c r="H67" s="82">
        <f t="shared" si="2"/>
        <v>0.19444444444444445</v>
      </c>
      <c r="I67" s="80">
        <f t="shared" si="3"/>
        <v>4.6296296296296294E-2</v>
      </c>
      <c r="J67" s="81">
        <f t="shared" si="3"/>
        <v>9.2592592592592587E-2</v>
      </c>
      <c r="K67" s="81">
        <f t="shared" si="3"/>
        <v>0.1111111111111111</v>
      </c>
      <c r="L67" s="81">
        <f t="shared" si="3"/>
        <v>0.12962962962962962</v>
      </c>
      <c r="M67" s="83">
        <f t="shared" si="3"/>
        <v>0.12962962962962962</v>
      </c>
      <c r="N67" s="189"/>
    </row>
    <row r="68" spans="1:14" outlineLevel="2" x14ac:dyDescent="0.2">
      <c r="A68" s="191"/>
      <c r="B68" s="345"/>
      <c r="C68" s="192" t="s">
        <v>191</v>
      </c>
      <c r="D68" s="80">
        <f t="shared" si="2"/>
        <v>6.9444444444444448E-2</v>
      </c>
      <c r="E68" s="81">
        <f t="shared" si="2"/>
        <v>0.1388888888888889</v>
      </c>
      <c r="F68" s="81">
        <f t="shared" si="2"/>
        <v>0.16666666666666666</v>
      </c>
      <c r="G68" s="82">
        <f t="shared" si="2"/>
        <v>0.19444444444444445</v>
      </c>
      <c r="H68" s="82">
        <f t="shared" si="2"/>
        <v>0.19444444444444445</v>
      </c>
      <c r="I68" s="80">
        <f t="shared" si="3"/>
        <v>4.6296296296296294E-2</v>
      </c>
      <c r="J68" s="81">
        <f t="shared" si="3"/>
        <v>9.2592592592592587E-2</v>
      </c>
      <c r="K68" s="81">
        <f t="shared" si="3"/>
        <v>0.1111111111111111</v>
      </c>
      <c r="L68" s="81">
        <f t="shared" si="3"/>
        <v>0.12962962962962962</v>
      </c>
      <c r="M68" s="83">
        <f t="shared" si="3"/>
        <v>0.12962962962962962</v>
      </c>
      <c r="N68" s="189"/>
    </row>
    <row r="69" spans="1:14" outlineLevel="2" x14ac:dyDescent="0.2">
      <c r="A69" s="191"/>
      <c r="B69" s="345"/>
      <c r="C69" s="192" t="s">
        <v>192</v>
      </c>
      <c r="D69" s="84" t="s">
        <v>193</v>
      </c>
      <c r="E69" s="85" t="s">
        <v>193</v>
      </c>
      <c r="F69" s="85" t="s">
        <v>193</v>
      </c>
      <c r="G69" s="86" t="s">
        <v>193</v>
      </c>
      <c r="H69" s="86" t="s">
        <v>193</v>
      </c>
      <c r="I69" s="80">
        <f t="shared" si="3"/>
        <v>4.084967320261438E-2</v>
      </c>
      <c r="J69" s="81">
        <f t="shared" si="3"/>
        <v>8.1699346405228759E-2</v>
      </c>
      <c r="K69" s="81">
        <f t="shared" si="3"/>
        <v>9.8039215686274508E-2</v>
      </c>
      <c r="L69" s="81">
        <f t="shared" si="3"/>
        <v>0.11437908496732026</v>
      </c>
      <c r="M69" s="83">
        <f t="shared" si="3"/>
        <v>0.11437908496732026</v>
      </c>
      <c r="N69" s="189"/>
    </row>
    <row r="70" spans="1:14" outlineLevel="2" x14ac:dyDescent="0.2">
      <c r="A70" s="191"/>
      <c r="B70" s="345"/>
      <c r="C70" s="192" t="s">
        <v>194</v>
      </c>
      <c r="D70" s="80">
        <f t="shared" ref="D70:H73" si="4">(D$6*D$7)/($D20*$D$56)</f>
        <v>6.9444444444444448E-2</v>
      </c>
      <c r="E70" s="81">
        <f t="shared" si="4"/>
        <v>0.1388888888888889</v>
      </c>
      <c r="F70" s="81">
        <f t="shared" si="4"/>
        <v>0.16666666666666666</v>
      </c>
      <c r="G70" s="82">
        <f t="shared" si="4"/>
        <v>0.19444444444444445</v>
      </c>
      <c r="H70" s="82">
        <f t="shared" si="4"/>
        <v>0.19444444444444445</v>
      </c>
      <c r="I70" s="80">
        <f t="shared" si="3"/>
        <v>6.9444444444444448E-2</v>
      </c>
      <c r="J70" s="81">
        <f t="shared" si="3"/>
        <v>0.1388888888888889</v>
      </c>
      <c r="K70" s="81">
        <f t="shared" si="3"/>
        <v>0.16666666666666666</v>
      </c>
      <c r="L70" s="81">
        <f t="shared" si="3"/>
        <v>0.19444444444444445</v>
      </c>
      <c r="M70" s="83">
        <f t="shared" si="3"/>
        <v>0.19444444444444445</v>
      </c>
      <c r="N70" s="189"/>
    </row>
    <row r="71" spans="1:14" outlineLevel="2" x14ac:dyDescent="0.2">
      <c r="A71" s="191"/>
      <c r="B71" s="345"/>
      <c r="C71" s="192" t="s">
        <v>195</v>
      </c>
      <c r="D71" s="80">
        <f t="shared" si="4"/>
        <v>6.9444444444444448E-2</v>
      </c>
      <c r="E71" s="81">
        <f t="shared" si="4"/>
        <v>0.1388888888888889</v>
      </c>
      <c r="F71" s="81">
        <f t="shared" si="4"/>
        <v>0.16666666666666666</v>
      </c>
      <c r="G71" s="82">
        <f t="shared" si="4"/>
        <v>0.19444444444444445</v>
      </c>
      <c r="H71" s="82">
        <f t="shared" si="4"/>
        <v>0.19444444444444445</v>
      </c>
      <c r="I71" s="80">
        <f t="shared" si="3"/>
        <v>4.084967320261438E-2</v>
      </c>
      <c r="J71" s="81">
        <f t="shared" si="3"/>
        <v>8.1699346405228759E-2</v>
      </c>
      <c r="K71" s="81">
        <f t="shared" si="3"/>
        <v>9.8039215686274508E-2</v>
      </c>
      <c r="L71" s="81">
        <f t="shared" si="3"/>
        <v>0.11437908496732026</v>
      </c>
      <c r="M71" s="83">
        <f t="shared" si="3"/>
        <v>0.11437908496732026</v>
      </c>
      <c r="N71" s="189"/>
    </row>
    <row r="72" spans="1:14" outlineLevel="2" x14ac:dyDescent="0.2">
      <c r="A72" s="191"/>
      <c r="B72" s="345"/>
      <c r="C72" s="192" t="s">
        <v>196</v>
      </c>
      <c r="D72" s="80">
        <f t="shared" si="4"/>
        <v>6.9444444444444448E-2</v>
      </c>
      <c r="E72" s="81">
        <f t="shared" si="4"/>
        <v>0.1388888888888889</v>
      </c>
      <c r="F72" s="81">
        <f t="shared" si="4"/>
        <v>0.16666666666666666</v>
      </c>
      <c r="G72" s="82">
        <f t="shared" si="4"/>
        <v>0.19444444444444445</v>
      </c>
      <c r="H72" s="82">
        <f t="shared" si="4"/>
        <v>0.19444444444444445</v>
      </c>
      <c r="I72" s="80">
        <f t="shared" si="3"/>
        <v>6.9444444444444448E-2</v>
      </c>
      <c r="J72" s="81">
        <f t="shared" si="3"/>
        <v>0.1388888888888889</v>
      </c>
      <c r="K72" s="81">
        <f t="shared" si="3"/>
        <v>0.16666666666666666</v>
      </c>
      <c r="L72" s="81">
        <f t="shared" si="3"/>
        <v>0.19444444444444445</v>
      </c>
      <c r="M72" s="83">
        <f t="shared" si="3"/>
        <v>0.19444444444444445</v>
      </c>
      <c r="N72" s="189"/>
    </row>
    <row r="73" spans="1:14" outlineLevel="2" x14ac:dyDescent="0.2">
      <c r="A73" s="191"/>
      <c r="B73" s="345"/>
      <c r="C73" s="192" t="s">
        <v>197</v>
      </c>
      <c r="D73" s="80">
        <f t="shared" si="4"/>
        <v>6.9444444444444448E-2</v>
      </c>
      <c r="E73" s="81">
        <f t="shared" si="4"/>
        <v>0.1388888888888889</v>
      </c>
      <c r="F73" s="81">
        <f t="shared" si="4"/>
        <v>0.16666666666666666</v>
      </c>
      <c r="G73" s="82">
        <f t="shared" si="4"/>
        <v>0.19444444444444445</v>
      </c>
      <c r="H73" s="82">
        <f t="shared" si="4"/>
        <v>0.19444444444444445</v>
      </c>
      <c r="I73" s="80">
        <f t="shared" si="3"/>
        <v>4.6296296296296294E-2</v>
      </c>
      <c r="J73" s="81">
        <f t="shared" si="3"/>
        <v>9.2592592592592587E-2</v>
      </c>
      <c r="K73" s="81">
        <f t="shared" si="3"/>
        <v>0.1111111111111111</v>
      </c>
      <c r="L73" s="81">
        <f t="shared" si="3"/>
        <v>0.12962962962962962</v>
      </c>
      <c r="M73" s="83">
        <f t="shared" si="3"/>
        <v>0.12962962962962962</v>
      </c>
      <c r="N73" s="189"/>
    </row>
    <row r="74" spans="1:14" outlineLevel="2" x14ac:dyDescent="0.2">
      <c r="A74" s="191"/>
      <c r="B74" s="345"/>
      <c r="C74" s="192" t="s">
        <v>198</v>
      </c>
      <c r="D74" s="84" t="s">
        <v>193</v>
      </c>
      <c r="E74" s="85" t="s">
        <v>193</v>
      </c>
      <c r="F74" s="85" t="s">
        <v>193</v>
      </c>
      <c r="G74" s="86" t="s">
        <v>193</v>
      </c>
      <c r="H74" s="86" t="s">
        <v>193</v>
      </c>
      <c r="I74" s="80">
        <f t="shared" si="3"/>
        <v>6.9444444444444448E-2</v>
      </c>
      <c r="J74" s="81">
        <f t="shared" si="3"/>
        <v>0.1388888888888889</v>
      </c>
      <c r="K74" s="81">
        <f t="shared" si="3"/>
        <v>0.16666666666666666</v>
      </c>
      <c r="L74" s="81">
        <f t="shared" si="3"/>
        <v>0.19444444444444445</v>
      </c>
      <c r="M74" s="83">
        <f t="shared" si="3"/>
        <v>0.19444444444444445</v>
      </c>
      <c r="N74" s="189"/>
    </row>
    <row r="75" spans="1:14" outlineLevel="2" x14ac:dyDescent="0.2">
      <c r="A75" s="191"/>
      <c r="B75" s="345"/>
      <c r="C75" s="192" t="s">
        <v>199</v>
      </c>
      <c r="D75" s="80">
        <f t="shared" ref="D75:H76" si="5">(D$6*D$7)/($D25*$D$56)</f>
        <v>6.9444444444444448E-2</v>
      </c>
      <c r="E75" s="81">
        <f t="shared" si="5"/>
        <v>0.1388888888888889</v>
      </c>
      <c r="F75" s="81">
        <f t="shared" si="5"/>
        <v>0.16666666666666666</v>
      </c>
      <c r="G75" s="82">
        <f t="shared" si="5"/>
        <v>0.19444444444444445</v>
      </c>
      <c r="H75" s="82">
        <f t="shared" si="5"/>
        <v>0.19444444444444445</v>
      </c>
      <c r="I75" s="80">
        <f t="shared" si="3"/>
        <v>6.9444444444444448E-2</v>
      </c>
      <c r="J75" s="81">
        <f t="shared" si="3"/>
        <v>0.1388888888888889</v>
      </c>
      <c r="K75" s="81">
        <f t="shared" si="3"/>
        <v>0.16666666666666666</v>
      </c>
      <c r="L75" s="81">
        <f t="shared" si="3"/>
        <v>0.19444444444444445</v>
      </c>
      <c r="M75" s="83">
        <f t="shared" si="3"/>
        <v>0.19444444444444445</v>
      </c>
      <c r="N75" s="189"/>
    </row>
    <row r="76" spans="1:14" outlineLevel="2" x14ac:dyDescent="0.2">
      <c r="A76" s="191"/>
      <c r="B76" s="346"/>
      <c r="C76" s="192" t="s">
        <v>200</v>
      </c>
      <c r="D76" s="80">
        <f t="shared" si="5"/>
        <v>6.9444444444444448E-2</v>
      </c>
      <c r="E76" s="81">
        <f t="shared" si="5"/>
        <v>0.1388888888888889</v>
      </c>
      <c r="F76" s="81">
        <f t="shared" si="5"/>
        <v>0.16666666666666666</v>
      </c>
      <c r="G76" s="82">
        <f t="shared" si="5"/>
        <v>0.19444444444444445</v>
      </c>
      <c r="H76" s="82">
        <f t="shared" si="5"/>
        <v>0.19444444444444445</v>
      </c>
      <c r="I76" s="84" t="s">
        <v>193</v>
      </c>
      <c r="J76" s="85" t="s">
        <v>193</v>
      </c>
      <c r="K76" s="85" t="s">
        <v>193</v>
      </c>
      <c r="L76" s="85" t="s">
        <v>193</v>
      </c>
      <c r="M76" s="87" t="s">
        <v>193</v>
      </c>
      <c r="N76" s="189"/>
    </row>
    <row r="77" spans="1:14" ht="11.45" customHeight="1" outlineLevel="2" x14ac:dyDescent="0.2">
      <c r="A77" s="191"/>
      <c r="B77" s="344" t="s">
        <v>201</v>
      </c>
      <c r="C77" s="192" t="s">
        <v>187</v>
      </c>
      <c r="D77" s="80">
        <f t="shared" ref="D77:H81" si="6">(D$6*D$7)/($D27*$D$57)</f>
        <v>0.16666666666666666</v>
      </c>
      <c r="E77" s="81">
        <f t="shared" si="6"/>
        <v>0.33333333333333331</v>
      </c>
      <c r="F77" s="81">
        <f t="shared" si="6"/>
        <v>0.4</v>
      </c>
      <c r="G77" s="82">
        <f t="shared" si="6"/>
        <v>0.46666666666666667</v>
      </c>
      <c r="H77" s="82">
        <f t="shared" si="6"/>
        <v>0.46666666666666667</v>
      </c>
      <c r="I77" s="80">
        <f t="shared" ref="I77:M89" si="7">(I$6*I$7)/($I27*$I$57)</f>
        <v>0.16666666666666666</v>
      </c>
      <c r="J77" s="81">
        <f t="shared" si="7"/>
        <v>0.33333333333333331</v>
      </c>
      <c r="K77" s="81">
        <f t="shared" si="7"/>
        <v>0.4</v>
      </c>
      <c r="L77" s="81">
        <f t="shared" si="7"/>
        <v>0.46666666666666667</v>
      </c>
      <c r="M77" s="83">
        <f t="shared" si="7"/>
        <v>0.46666666666666667</v>
      </c>
      <c r="N77" s="189"/>
    </row>
    <row r="78" spans="1:14" ht="11.45" customHeight="1" outlineLevel="2" x14ac:dyDescent="0.2">
      <c r="A78" s="191"/>
      <c r="B78" s="345"/>
      <c r="C78" s="192" t="s">
        <v>188</v>
      </c>
      <c r="D78" s="80">
        <f t="shared" si="6"/>
        <v>0.16666666666666666</v>
      </c>
      <c r="E78" s="81">
        <f t="shared" si="6"/>
        <v>0.33333333333333331</v>
      </c>
      <c r="F78" s="81">
        <f t="shared" si="6"/>
        <v>0.4</v>
      </c>
      <c r="G78" s="82">
        <f t="shared" si="6"/>
        <v>0.46666666666666667</v>
      </c>
      <c r="H78" s="82">
        <f t="shared" si="6"/>
        <v>0.46666666666666667</v>
      </c>
      <c r="I78" s="80">
        <f t="shared" si="7"/>
        <v>0.125</v>
      </c>
      <c r="J78" s="81">
        <f t="shared" si="7"/>
        <v>0.25</v>
      </c>
      <c r="K78" s="81">
        <f t="shared" si="7"/>
        <v>0.3</v>
      </c>
      <c r="L78" s="81">
        <f t="shared" si="7"/>
        <v>0.35</v>
      </c>
      <c r="M78" s="83">
        <f t="shared" si="7"/>
        <v>0.35</v>
      </c>
      <c r="N78" s="189"/>
    </row>
    <row r="79" spans="1:14" outlineLevel="2" x14ac:dyDescent="0.2">
      <c r="A79" s="191"/>
      <c r="B79" s="345"/>
      <c r="C79" s="192" t="s">
        <v>189</v>
      </c>
      <c r="D79" s="80">
        <f t="shared" si="6"/>
        <v>0.16666666666666666</v>
      </c>
      <c r="E79" s="81">
        <f t="shared" si="6"/>
        <v>0.33333333333333331</v>
      </c>
      <c r="F79" s="81">
        <f t="shared" si="6"/>
        <v>0.4</v>
      </c>
      <c r="G79" s="82">
        <f t="shared" si="6"/>
        <v>0.46666666666666667</v>
      </c>
      <c r="H79" s="82">
        <f t="shared" si="6"/>
        <v>0.46666666666666667</v>
      </c>
      <c r="I79" s="80">
        <f t="shared" si="7"/>
        <v>0.16666666666666666</v>
      </c>
      <c r="J79" s="81">
        <f t="shared" si="7"/>
        <v>0.33333333333333331</v>
      </c>
      <c r="K79" s="81">
        <f t="shared" si="7"/>
        <v>0.4</v>
      </c>
      <c r="L79" s="81">
        <f t="shared" si="7"/>
        <v>0.46666666666666667</v>
      </c>
      <c r="M79" s="83">
        <f t="shared" si="7"/>
        <v>0.46666666666666667</v>
      </c>
      <c r="N79" s="189"/>
    </row>
    <row r="80" spans="1:14" outlineLevel="2" x14ac:dyDescent="0.2">
      <c r="A80" s="191"/>
      <c r="B80" s="345"/>
      <c r="C80" s="192" t="s">
        <v>190</v>
      </c>
      <c r="D80" s="80">
        <f t="shared" si="6"/>
        <v>0.16666666666666666</v>
      </c>
      <c r="E80" s="81">
        <f t="shared" si="6"/>
        <v>0.33333333333333331</v>
      </c>
      <c r="F80" s="81">
        <f t="shared" si="6"/>
        <v>0.4</v>
      </c>
      <c r="G80" s="82">
        <f t="shared" si="6"/>
        <v>0.46666666666666667</v>
      </c>
      <c r="H80" s="82">
        <f t="shared" si="6"/>
        <v>0.46666666666666667</v>
      </c>
      <c r="I80" s="80">
        <f t="shared" si="7"/>
        <v>0.1</v>
      </c>
      <c r="J80" s="81">
        <f t="shared" si="7"/>
        <v>0.2</v>
      </c>
      <c r="K80" s="81">
        <f t="shared" si="7"/>
        <v>0.24</v>
      </c>
      <c r="L80" s="81">
        <f t="shared" si="7"/>
        <v>0.28000000000000003</v>
      </c>
      <c r="M80" s="83">
        <f t="shared" si="7"/>
        <v>0.28000000000000003</v>
      </c>
      <c r="N80" s="189"/>
    </row>
    <row r="81" spans="1:14" outlineLevel="2" x14ac:dyDescent="0.2">
      <c r="A81" s="191"/>
      <c r="B81" s="345"/>
      <c r="C81" s="192" t="s">
        <v>191</v>
      </c>
      <c r="D81" s="80">
        <f t="shared" si="6"/>
        <v>0.16666666666666666</v>
      </c>
      <c r="E81" s="81">
        <f t="shared" si="6"/>
        <v>0.33333333333333331</v>
      </c>
      <c r="F81" s="81">
        <f t="shared" si="6"/>
        <v>0.4</v>
      </c>
      <c r="G81" s="82">
        <f t="shared" si="6"/>
        <v>0.46666666666666667</v>
      </c>
      <c r="H81" s="82">
        <f t="shared" si="6"/>
        <v>0.46666666666666667</v>
      </c>
      <c r="I81" s="80">
        <f t="shared" si="7"/>
        <v>0.1</v>
      </c>
      <c r="J81" s="81">
        <f t="shared" si="7"/>
        <v>0.2</v>
      </c>
      <c r="K81" s="81">
        <f t="shared" si="7"/>
        <v>0.24</v>
      </c>
      <c r="L81" s="81">
        <f t="shared" si="7"/>
        <v>0.28000000000000003</v>
      </c>
      <c r="M81" s="83">
        <f t="shared" si="7"/>
        <v>0.28000000000000003</v>
      </c>
      <c r="N81" s="189"/>
    </row>
    <row r="82" spans="1:14" outlineLevel="2" x14ac:dyDescent="0.2">
      <c r="A82" s="191"/>
      <c r="B82" s="345"/>
      <c r="C82" s="192" t="s">
        <v>192</v>
      </c>
      <c r="D82" s="84" t="s">
        <v>193</v>
      </c>
      <c r="E82" s="85" t="s">
        <v>193</v>
      </c>
      <c r="F82" s="85" t="s">
        <v>193</v>
      </c>
      <c r="G82" s="86" t="s">
        <v>193</v>
      </c>
      <c r="H82" s="86" t="s">
        <v>193</v>
      </c>
      <c r="I82" s="80">
        <f t="shared" si="7"/>
        <v>8.3333333333333329E-2</v>
      </c>
      <c r="J82" s="81">
        <f t="shared" si="7"/>
        <v>0.16666666666666666</v>
      </c>
      <c r="K82" s="81">
        <f t="shared" si="7"/>
        <v>0.2</v>
      </c>
      <c r="L82" s="81">
        <f t="shared" si="7"/>
        <v>0.23333333333333334</v>
      </c>
      <c r="M82" s="83">
        <f t="shared" si="7"/>
        <v>0.23333333333333334</v>
      </c>
      <c r="N82" s="189"/>
    </row>
    <row r="83" spans="1:14" outlineLevel="2" x14ac:dyDescent="0.2">
      <c r="A83" s="191"/>
      <c r="B83" s="345"/>
      <c r="C83" s="192" t="s">
        <v>194</v>
      </c>
      <c r="D83" s="80">
        <f t="shared" ref="D83:H86" si="8">(D$6*D$7)/($D33*$D$57)</f>
        <v>0.16666666666666666</v>
      </c>
      <c r="E83" s="81">
        <f t="shared" si="8"/>
        <v>0.33333333333333331</v>
      </c>
      <c r="F83" s="81">
        <f t="shared" si="8"/>
        <v>0.4</v>
      </c>
      <c r="G83" s="82">
        <f t="shared" si="8"/>
        <v>0.46666666666666667</v>
      </c>
      <c r="H83" s="82">
        <f t="shared" si="8"/>
        <v>0.46666666666666667</v>
      </c>
      <c r="I83" s="80">
        <f t="shared" si="7"/>
        <v>0.125</v>
      </c>
      <c r="J83" s="81">
        <f t="shared" si="7"/>
        <v>0.25</v>
      </c>
      <c r="K83" s="81">
        <f t="shared" si="7"/>
        <v>0.3</v>
      </c>
      <c r="L83" s="81">
        <f t="shared" si="7"/>
        <v>0.35</v>
      </c>
      <c r="M83" s="83">
        <f t="shared" si="7"/>
        <v>0.35</v>
      </c>
      <c r="N83" s="198"/>
    </row>
    <row r="84" spans="1:14" outlineLevel="2" x14ac:dyDescent="0.2">
      <c r="A84" s="191"/>
      <c r="B84" s="345"/>
      <c r="C84" s="192" t="s">
        <v>195</v>
      </c>
      <c r="D84" s="80">
        <f t="shared" si="8"/>
        <v>0.16666666666666666</v>
      </c>
      <c r="E84" s="81">
        <f t="shared" si="8"/>
        <v>0.33333333333333331</v>
      </c>
      <c r="F84" s="81">
        <f t="shared" si="8"/>
        <v>0.4</v>
      </c>
      <c r="G84" s="82">
        <f t="shared" si="8"/>
        <v>0.46666666666666667</v>
      </c>
      <c r="H84" s="82">
        <f t="shared" si="8"/>
        <v>0.46666666666666667</v>
      </c>
      <c r="I84" s="80">
        <f t="shared" si="7"/>
        <v>0.1</v>
      </c>
      <c r="J84" s="81">
        <f t="shared" si="7"/>
        <v>0.2</v>
      </c>
      <c r="K84" s="81">
        <f t="shared" si="7"/>
        <v>0.24</v>
      </c>
      <c r="L84" s="81">
        <f t="shared" si="7"/>
        <v>0.28000000000000003</v>
      </c>
      <c r="M84" s="83">
        <f t="shared" si="7"/>
        <v>0.28000000000000003</v>
      </c>
      <c r="N84" s="179"/>
    </row>
    <row r="85" spans="1:14" outlineLevel="2" x14ac:dyDescent="0.2">
      <c r="A85" s="199"/>
      <c r="B85" s="345"/>
      <c r="C85" s="192" t="s">
        <v>196</v>
      </c>
      <c r="D85" s="80">
        <f t="shared" si="8"/>
        <v>0.2</v>
      </c>
      <c r="E85" s="81">
        <f t="shared" si="8"/>
        <v>0.4</v>
      </c>
      <c r="F85" s="81">
        <f t="shared" si="8"/>
        <v>0.48</v>
      </c>
      <c r="G85" s="82">
        <f t="shared" si="8"/>
        <v>0.56000000000000005</v>
      </c>
      <c r="H85" s="82">
        <f t="shared" si="8"/>
        <v>0.56000000000000005</v>
      </c>
      <c r="I85" s="80">
        <f t="shared" si="7"/>
        <v>0.2</v>
      </c>
      <c r="J85" s="81">
        <f t="shared" si="7"/>
        <v>0.4</v>
      </c>
      <c r="K85" s="81">
        <f t="shared" si="7"/>
        <v>0.48</v>
      </c>
      <c r="L85" s="81">
        <f t="shared" si="7"/>
        <v>0.56000000000000005</v>
      </c>
      <c r="M85" s="83">
        <f t="shared" si="7"/>
        <v>0.56000000000000005</v>
      </c>
    </row>
    <row r="86" spans="1:14" outlineLevel="2" x14ac:dyDescent="0.2">
      <c r="A86" s="191"/>
      <c r="B86" s="345"/>
      <c r="C86" s="192" t="s">
        <v>197</v>
      </c>
      <c r="D86" s="80">
        <f t="shared" si="8"/>
        <v>0.16666666666666666</v>
      </c>
      <c r="E86" s="81">
        <f t="shared" si="8"/>
        <v>0.33333333333333331</v>
      </c>
      <c r="F86" s="81">
        <f t="shared" si="8"/>
        <v>0.4</v>
      </c>
      <c r="G86" s="82">
        <f t="shared" si="8"/>
        <v>0.46666666666666667</v>
      </c>
      <c r="H86" s="82">
        <f t="shared" si="8"/>
        <v>0.46666666666666667</v>
      </c>
      <c r="I86" s="80">
        <f t="shared" si="7"/>
        <v>0.1</v>
      </c>
      <c r="J86" s="81">
        <f t="shared" si="7"/>
        <v>0.2</v>
      </c>
      <c r="K86" s="81">
        <f t="shared" si="7"/>
        <v>0.24</v>
      </c>
      <c r="L86" s="81">
        <f t="shared" si="7"/>
        <v>0.28000000000000003</v>
      </c>
      <c r="M86" s="83">
        <f t="shared" si="7"/>
        <v>0.28000000000000003</v>
      </c>
    </row>
    <row r="87" spans="1:14" outlineLevel="2" x14ac:dyDescent="0.2">
      <c r="A87" s="191"/>
      <c r="B87" s="345"/>
      <c r="C87" s="192" t="s">
        <v>198</v>
      </c>
      <c r="D87" s="84" t="s">
        <v>193</v>
      </c>
      <c r="E87" s="85" t="s">
        <v>193</v>
      </c>
      <c r="F87" s="85" t="s">
        <v>193</v>
      </c>
      <c r="G87" s="86" t="s">
        <v>193</v>
      </c>
      <c r="H87" s="86" t="s">
        <v>193</v>
      </c>
      <c r="I87" s="80">
        <f t="shared" si="7"/>
        <v>0.125</v>
      </c>
      <c r="J87" s="81">
        <f t="shared" si="7"/>
        <v>0.25</v>
      </c>
      <c r="K87" s="81">
        <f t="shared" si="7"/>
        <v>0.3</v>
      </c>
      <c r="L87" s="81">
        <f t="shared" si="7"/>
        <v>0.35</v>
      </c>
      <c r="M87" s="83">
        <f t="shared" si="7"/>
        <v>0.35</v>
      </c>
    </row>
    <row r="88" spans="1:14" outlineLevel="2" x14ac:dyDescent="0.2">
      <c r="A88" s="191"/>
      <c r="B88" s="345"/>
      <c r="C88" s="192" t="s">
        <v>199</v>
      </c>
      <c r="D88" s="80">
        <f t="shared" ref="D88:H89" si="9">(D$6*D$7)/($D38*$D$57)</f>
        <v>0.2</v>
      </c>
      <c r="E88" s="81">
        <f t="shared" si="9"/>
        <v>0.4</v>
      </c>
      <c r="F88" s="81">
        <f t="shared" si="9"/>
        <v>0.48</v>
      </c>
      <c r="G88" s="82">
        <f t="shared" si="9"/>
        <v>0.56000000000000005</v>
      </c>
      <c r="H88" s="82">
        <f t="shared" si="9"/>
        <v>0.56000000000000005</v>
      </c>
      <c r="I88" s="80">
        <f t="shared" si="7"/>
        <v>0.2</v>
      </c>
      <c r="J88" s="81">
        <f t="shared" si="7"/>
        <v>0.4</v>
      </c>
      <c r="K88" s="81">
        <f t="shared" si="7"/>
        <v>0.48</v>
      </c>
      <c r="L88" s="81">
        <f t="shared" si="7"/>
        <v>0.56000000000000005</v>
      </c>
      <c r="M88" s="83">
        <f t="shared" si="7"/>
        <v>0.56000000000000005</v>
      </c>
    </row>
    <row r="89" spans="1:14" outlineLevel="2" x14ac:dyDescent="0.2">
      <c r="A89" s="191"/>
      <c r="B89" s="358"/>
      <c r="C89" s="193" t="s">
        <v>200</v>
      </c>
      <c r="D89" s="88">
        <f t="shared" si="9"/>
        <v>0.1</v>
      </c>
      <c r="E89" s="89">
        <f t="shared" si="9"/>
        <v>0.2</v>
      </c>
      <c r="F89" s="89">
        <f t="shared" si="9"/>
        <v>0.24</v>
      </c>
      <c r="G89" s="90">
        <f t="shared" si="9"/>
        <v>0.28000000000000003</v>
      </c>
      <c r="H89" s="90">
        <f t="shared" si="9"/>
        <v>0.28000000000000003</v>
      </c>
      <c r="I89" s="88">
        <f t="shared" si="7"/>
        <v>6.6666666666666666E-2</v>
      </c>
      <c r="J89" s="89">
        <f t="shared" si="7"/>
        <v>0.13333333333333333</v>
      </c>
      <c r="K89" s="89">
        <f t="shared" si="7"/>
        <v>0.16</v>
      </c>
      <c r="L89" s="89">
        <f t="shared" si="7"/>
        <v>0.18666666666666668</v>
      </c>
      <c r="M89" s="91">
        <f t="shared" si="7"/>
        <v>0.18666666666666668</v>
      </c>
    </row>
    <row r="90" spans="1:14" ht="14.25" outlineLevel="1" x14ac:dyDescent="0.25">
      <c r="A90" s="191"/>
      <c r="B90" s="63" t="s">
        <v>205</v>
      </c>
      <c r="C90" s="64"/>
      <c r="D90" s="200"/>
      <c r="E90" s="200"/>
      <c r="F90" s="200"/>
      <c r="G90" s="201"/>
      <c r="H90" s="201"/>
      <c r="I90" s="200"/>
      <c r="J90" s="200"/>
      <c r="K90" s="200"/>
      <c r="L90" s="200"/>
      <c r="M90" s="200"/>
    </row>
    <row r="91" spans="1:14" outlineLevel="2" x14ac:dyDescent="0.2">
      <c r="A91" s="191"/>
      <c r="B91" s="194" t="s">
        <v>180</v>
      </c>
      <c r="C91" s="190"/>
      <c r="D91" s="67">
        <v>40</v>
      </c>
      <c r="E91" s="67"/>
      <c r="F91" s="67"/>
      <c r="G91" s="68"/>
      <c r="H91" s="68"/>
      <c r="I91" s="67">
        <v>40</v>
      </c>
      <c r="J91" s="67"/>
      <c r="K91" s="67"/>
      <c r="L91" s="67"/>
      <c r="M91" s="67"/>
    </row>
    <row r="92" spans="1:14" outlineLevel="2" x14ac:dyDescent="0.2">
      <c r="A92" s="191"/>
      <c r="B92" s="195" t="s">
        <v>186</v>
      </c>
      <c r="C92" s="192"/>
      <c r="D92" s="69">
        <v>40</v>
      </c>
      <c r="E92" s="69"/>
      <c r="F92" s="69"/>
      <c r="G92" s="70"/>
      <c r="H92" s="70"/>
      <c r="I92" s="69">
        <v>40</v>
      </c>
      <c r="J92" s="69"/>
      <c r="K92" s="69"/>
      <c r="L92" s="69"/>
      <c r="M92" s="69"/>
    </row>
    <row r="93" spans="1:14" outlineLevel="2" x14ac:dyDescent="0.2">
      <c r="A93" s="191"/>
      <c r="B93" s="195" t="s">
        <v>201</v>
      </c>
      <c r="C93" s="192"/>
      <c r="D93" s="69">
        <v>40</v>
      </c>
      <c r="E93" s="69"/>
      <c r="F93" s="69"/>
      <c r="G93" s="70"/>
      <c r="H93" s="70"/>
      <c r="I93" s="69">
        <v>40</v>
      </c>
      <c r="J93" s="69"/>
      <c r="K93" s="69"/>
      <c r="L93" s="69"/>
      <c r="M93" s="69"/>
    </row>
    <row r="94" spans="1:14" ht="14.25" outlineLevel="1" x14ac:dyDescent="0.25">
      <c r="A94" s="191"/>
      <c r="B94" s="74" t="s">
        <v>206</v>
      </c>
      <c r="C94" s="52"/>
      <c r="D94" s="196"/>
      <c r="E94" s="196"/>
      <c r="F94" s="196"/>
      <c r="G94" s="197"/>
      <c r="H94" s="197"/>
      <c r="I94" s="196"/>
      <c r="J94" s="196"/>
      <c r="K94" s="196"/>
      <c r="L94" s="196"/>
      <c r="M94" s="75">
        <f>SUMPRODUCT('[1]Нормативы ДО'!D95:M125,'[1]Нормативы ДО'!$D$638:$M$668)</f>
        <v>6964.720925315205</v>
      </c>
    </row>
    <row r="95" spans="1:14" ht="11.45" customHeight="1" outlineLevel="2" x14ac:dyDescent="0.2">
      <c r="A95" s="191"/>
      <c r="B95" s="345" t="s">
        <v>180</v>
      </c>
      <c r="C95" s="190" t="s">
        <v>181</v>
      </c>
      <c r="D95" s="76">
        <f t="shared" ref="D95:G99" si="10">(D$6*D$7)/($D9*$D$91)</f>
        <v>3.2894736842105261E-2</v>
      </c>
      <c r="E95" s="77">
        <f t="shared" si="10"/>
        <v>6.5789473684210523E-2</v>
      </c>
      <c r="F95" s="77">
        <f t="shared" si="10"/>
        <v>7.8947368421052627E-2</v>
      </c>
      <c r="G95" s="78">
        <f t="shared" si="10"/>
        <v>9.2105263157894732E-2</v>
      </c>
      <c r="H95" s="78">
        <f>(H$6*24)/($D9*$D$91)</f>
        <v>0.15789473684210525</v>
      </c>
      <c r="I95" s="76">
        <f t="shared" ref="I95:L99" si="11">(I$6*I$7)/($I9*$I$91)</f>
        <v>2.717391304347826E-2</v>
      </c>
      <c r="J95" s="77">
        <f t="shared" si="11"/>
        <v>5.434782608695652E-2</v>
      </c>
      <c r="K95" s="77">
        <f t="shared" si="11"/>
        <v>6.5217391304347824E-2</v>
      </c>
      <c r="L95" s="77">
        <f t="shared" si="11"/>
        <v>7.6086956521739135E-2</v>
      </c>
      <c r="M95" s="79">
        <f>(M$6*24)/($I9*$I$91)</f>
        <v>0.13043478260869565</v>
      </c>
    </row>
    <row r="96" spans="1:14" outlineLevel="2" x14ac:dyDescent="0.2">
      <c r="A96" s="191"/>
      <c r="B96" s="345"/>
      <c r="C96" s="190" t="s">
        <v>182</v>
      </c>
      <c r="D96" s="80">
        <f t="shared" si="10"/>
        <v>4.1666666666666664E-2</v>
      </c>
      <c r="E96" s="81">
        <f t="shared" si="10"/>
        <v>8.3333333333333329E-2</v>
      </c>
      <c r="F96" s="81">
        <f t="shared" si="10"/>
        <v>0.1</v>
      </c>
      <c r="G96" s="82">
        <f t="shared" si="10"/>
        <v>0.11666666666666667</v>
      </c>
      <c r="H96" s="78">
        <f t="shared" ref="H96:H125" si="12">(H$6*24)/($D10*$D$91)</f>
        <v>0.2</v>
      </c>
      <c r="I96" s="80">
        <f t="shared" si="11"/>
        <v>3.125E-2</v>
      </c>
      <c r="J96" s="81">
        <f t="shared" si="11"/>
        <v>6.25E-2</v>
      </c>
      <c r="K96" s="81">
        <f t="shared" si="11"/>
        <v>7.4999999999999997E-2</v>
      </c>
      <c r="L96" s="81">
        <f t="shared" si="11"/>
        <v>8.7499999999999994E-2</v>
      </c>
      <c r="M96" s="83">
        <f t="shared" ref="M96:M111" si="13">(M$6*24)/($I10*$I$91)</f>
        <v>0.15</v>
      </c>
    </row>
    <row r="97" spans="1:13" s="177" customFormat="1" outlineLevel="2" x14ac:dyDescent="0.2">
      <c r="A97" s="191"/>
      <c r="B97" s="345"/>
      <c r="C97" s="190" t="s">
        <v>183</v>
      </c>
      <c r="D97" s="80">
        <f t="shared" si="10"/>
        <v>6.25E-2</v>
      </c>
      <c r="E97" s="81">
        <f t="shared" si="10"/>
        <v>0.125</v>
      </c>
      <c r="F97" s="81">
        <f t="shared" si="10"/>
        <v>0.15</v>
      </c>
      <c r="G97" s="82">
        <f t="shared" si="10"/>
        <v>0.17499999999999999</v>
      </c>
      <c r="H97" s="78">
        <f t="shared" si="12"/>
        <v>0.3</v>
      </c>
      <c r="I97" s="80">
        <f t="shared" si="11"/>
        <v>4.1666666666666664E-2</v>
      </c>
      <c r="J97" s="81">
        <f t="shared" si="11"/>
        <v>8.3333333333333329E-2</v>
      </c>
      <c r="K97" s="81">
        <f t="shared" si="11"/>
        <v>0.1</v>
      </c>
      <c r="L97" s="81">
        <f t="shared" si="11"/>
        <v>0.11666666666666667</v>
      </c>
      <c r="M97" s="83">
        <f t="shared" si="13"/>
        <v>0.2</v>
      </c>
    </row>
    <row r="98" spans="1:13" s="177" customFormat="1" outlineLevel="2" x14ac:dyDescent="0.2">
      <c r="A98" s="191"/>
      <c r="B98" s="345"/>
      <c r="C98" s="190" t="s">
        <v>184</v>
      </c>
      <c r="D98" s="80">
        <f t="shared" si="10"/>
        <v>6.25E-2</v>
      </c>
      <c r="E98" s="81">
        <f t="shared" si="10"/>
        <v>0.125</v>
      </c>
      <c r="F98" s="81">
        <f t="shared" si="10"/>
        <v>0.15</v>
      </c>
      <c r="G98" s="82">
        <f t="shared" si="10"/>
        <v>0.17499999999999999</v>
      </c>
      <c r="H98" s="78">
        <f t="shared" si="12"/>
        <v>0.3</v>
      </c>
      <c r="I98" s="80">
        <f t="shared" si="11"/>
        <v>6.25E-2</v>
      </c>
      <c r="J98" s="81">
        <f t="shared" si="11"/>
        <v>0.125</v>
      </c>
      <c r="K98" s="81">
        <f t="shared" si="11"/>
        <v>0.15</v>
      </c>
      <c r="L98" s="81">
        <f t="shared" si="11"/>
        <v>0.17499999999999999</v>
      </c>
      <c r="M98" s="83">
        <f t="shared" si="13"/>
        <v>0.3</v>
      </c>
    </row>
    <row r="99" spans="1:13" s="177" customFormat="1" outlineLevel="2" x14ac:dyDescent="0.2">
      <c r="A99" s="191"/>
      <c r="B99" s="346"/>
      <c r="C99" s="190" t="s">
        <v>185</v>
      </c>
      <c r="D99" s="80">
        <f t="shared" si="10"/>
        <v>0.125</v>
      </c>
      <c r="E99" s="81">
        <f t="shared" si="10"/>
        <v>0.25</v>
      </c>
      <c r="F99" s="81">
        <f t="shared" si="10"/>
        <v>0.3</v>
      </c>
      <c r="G99" s="82">
        <f t="shared" si="10"/>
        <v>0.35</v>
      </c>
      <c r="H99" s="78">
        <f t="shared" si="12"/>
        <v>0.6</v>
      </c>
      <c r="I99" s="80">
        <f t="shared" si="11"/>
        <v>0.125</v>
      </c>
      <c r="J99" s="81">
        <f t="shared" si="11"/>
        <v>0.25</v>
      </c>
      <c r="K99" s="81">
        <f t="shared" si="11"/>
        <v>0.3</v>
      </c>
      <c r="L99" s="81">
        <f t="shared" si="11"/>
        <v>0.35</v>
      </c>
      <c r="M99" s="83">
        <f t="shared" si="13"/>
        <v>0.6</v>
      </c>
    </row>
    <row r="100" spans="1:13" s="177" customFormat="1" ht="11.45" customHeight="1" outlineLevel="2" x14ac:dyDescent="0.2">
      <c r="A100" s="191"/>
      <c r="B100" s="344" t="s">
        <v>186</v>
      </c>
      <c r="C100" s="192" t="s">
        <v>187</v>
      </c>
      <c r="D100" s="80">
        <f t="shared" ref="D100:G104" si="14">(D$6*D$7)/($D14*$D$92)</f>
        <v>6.25E-2</v>
      </c>
      <c r="E100" s="81">
        <f t="shared" si="14"/>
        <v>0.125</v>
      </c>
      <c r="F100" s="81">
        <f t="shared" si="14"/>
        <v>0.15</v>
      </c>
      <c r="G100" s="82">
        <f t="shared" si="14"/>
        <v>0.17499999999999999</v>
      </c>
      <c r="H100" s="78">
        <f t="shared" si="12"/>
        <v>0.3</v>
      </c>
      <c r="I100" s="80">
        <f t="shared" ref="I100:L111" si="15">(I$6*I$7)/($I14*$I$92)</f>
        <v>6.25E-2</v>
      </c>
      <c r="J100" s="81">
        <f t="shared" si="15"/>
        <v>0.125</v>
      </c>
      <c r="K100" s="81">
        <f t="shared" si="15"/>
        <v>0.15</v>
      </c>
      <c r="L100" s="81">
        <f t="shared" si="15"/>
        <v>0.17499999999999999</v>
      </c>
      <c r="M100" s="83">
        <f t="shared" si="13"/>
        <v>0.3</v>
      </c>
    </row>
    <row r="101" spans="1:13" s="177" customFormat="1" outlineLevel="2" x14ac:dyDescent="0.2">
      <c r="A101" s="191"/>
      <c r="B101" s="345"/>
      <c r="C101" s="192" t="s">
        <v>188</v>
      </c>
      <c r="D101" s="80">
        <f t="shared" si="14"/>
        <v>6.25E-2</v>
      </c>
      <c r="E101" s="81">
        <f t="shared" si="14"/>
        <v>0.125</v>
      </c>
      <c r="F101" s="81">
        <f t="shared" si="14"/>
        <v>0.15</v>
      </c>
      <c r="G101" s="82">
        <f t="shared" si="14"/>
        <v>0.17499999999999999</v>
      </c>
      <c r="H101" s="78">
        <f t="shared" si="12"/>
        <v>0.3</v>
      </c>
      <c r="I101" s="80">
        <f t="shared" si="15"/>
        <v>4.1666666666666664E-2</v>
      </c>
      <c r="J101" s="81">
        <f t="shared" si="15"/>
        <v>8.3333333333333329E-2</v>
      </c>
      <c r="K101" s="81">
        <f t="shared" si="15"/>
        <v>0.1</v>
      </c>
      <c r="L101" s="81">
        <f t="shared" si="15"/>
        <v>0.11666666666666667</v>
      </c>
      <c r="M101" s="83">
        <f t="shared" si="13"/>
        <v>0.2</v>
      </c>
    </row>
    <row r="102" spans="1:13" s="177" customFormat="1" outlineLevel="2" x14ac:dyDescent="0.2">
      <c r="A102" s="191"/>
      <c r="B102" s="345"/>
      <c r="C102" s="192" t="s">
        <v>189</v>
      </c>
      <c r="D102" s="80">
        <f t="shared" si="14"/>
        <v>6.25E-2</v>
      </c>
      <c r="E102" s="81">
        <f t="shared" si="14"/>
        <v>0.125</v>
      </c>
      <c r="F102" s="81">
        <f t="shared" si="14"/>
        <v>0.15</v>
      </c>
      <c r="G102" s="82">
        <f t="shared" si="14"/>
        <v>0.17499999999999999</v>
      </c>
      <c r="H102" s="78">
        <f t="shared" si="12"/>
        <v>0.3</v>
      </c>
      <c r="I102" s="80">
        <f t="shared" si="15"/>
        <v>6.25E-2</v>
      </c>
      <c r="J102" s="81">
        <f t="shared" si="15"/>
        <v>0.125</v>
      </c>
      <c r="K102" s="81">
        <f t="shared" si="15"/>
        <v>0.15</v>
      </c>
      <c r="L102" s="81">
        <f t="shared" si="15"/>
        <v>0.17499999999999999</v>
      </c>
      <c r="M102" s="83">
        <f t="shared" si="13"/>
        <v>0.3</v>
      </c>
    </row>
    <row r="103" spans="1:13" s="177" customFormat="1" outlineLevel="2" x14ac:dyDescent="0.2">
      <c r="A103" s="191"/>
      <c r="B103" s="345"/>
      <c r="C103" s="192" t="s">
        <v>190</v>
      </c>
      <c r="D103" s="80">
        <f t="shared" si="14"/>
        <v>6.25E-2</v>
      </c>
      <c r="E103" s="81">
        <f t="shared" si="14"/>
        <v>0.125</v>
      </c>
      <c r="F103" s="81">
        <f t="shared" si="14"/>
        <v>0.15</v>
      </c>
      <c r="G103" s="82">
        <f t="shared" si="14"/>
        <v>0.17499999999999999</v>
      </c>
      <c r="H103" s="78">
        <f t="shared" si="12"/>
        <v>0.3</v>
      </c>
      <c r="I103" s="80">
        <f t="shared" si="15"/>
        <v>4.1666666666666664E-2</v>
      </c>
      <c r="J103" s="81">
        <f t="shared" si="15"/>
        <v>8.3333333333333329E-2</v>
      </c>
      <c r="K103" s="81">
        <f t="shared" si="15"/>
        <v>0.1</v>
      </c>
      <c r="L103" s="81">
        <f t="shared" si="15"/>
        <v>0.11666666666666667</v>
      </c>
      <c r="M103" s="83">
        <f t="shared" si="13"/>
        <v>0.2</v>
      </c>
    </row>
    <row r="104" spans="1:13" s="177" customFormat="1" outlineLevel="2" x14ac:dyDescent="0.2">
      <c r="A104" s="191"/>
      <c r="B104" s="345"/>
      <c r="C104" s="192" t="s">
        <v>191</v>
      </c>
      <c r="D104" s="80">
        <f t="shared" si="14"/>
        <v>6.25E-2</v>
      </c>
      <c r="E104" s="81">
        <f t="shared" si="14"/>
        <v>0.125</v>
      </c>
      <c r="F104" s="81">
        <f t="shared" si="14"/>
        <v>0.15</v>
      </c>
      <c r="G104" s="82">
        <f t="shared" si="14"/>
        <v>0.17499999999999999</v>
      </c>
      <c r="H104" s="78">
        <f t="shared" si="12"/>
        <v>0.3</v>
      </c>
      <c r="I104" s="80">
        <f t="shared" si="15"/>
        <v>4.1666666666666664E-2</v>
      </c>
      <c r="J104" s="81">
        <f t="shared" si="15"/>
        <v>8.3333333333333329E-2</v>
      </c>
      <c r="K104" s="81">
        <f t="shared" si="15"/>
        <v>0.1</v>
      </c>
      <c r="L104" s="81">
        <f t="shared" si="15"/>
        <v>0.11666666666666667</v>
      </c>
      <c r="M104" s="83">
        <f t="shared" si="13"/>
        <v>0.2</v>
      </c>
    </row>
    <row r="105" spans="1:13" s="177" customFormat="1" outlineLevel="2" x14ac:dyDescent="0.2">
      <c r="A105" s="191"/>
      <c r="B105" s="345"/>
      <c r="C105" s="192" t="s">
        <v>192</v>
      </c>
      <c r="D105" s="84" t="s">
        <v>193</v>
      </c>
      <c r="E105" s="85" t="s">
        <v>193</v>
      </c>
      <c r="F105" s="85" t="s">
        <v>193</v>
      </c>
      <c r="G105" s="86" t="s">
        <v>193</v>
      </c>
      <c r="H105" s="86" t="s">
        <v>193</v>
      </c>
      <c r="I105" s="80">
        <f t="shared" si="15"/>
        <v>3.6764705882352942E-2</v>
      </c>
      <c r="J105" s="81">
        <f t="shared" si="15"/>
        <v>7.3529411764705885E-2</v>
      </c>
      <c r="K105" s="81">
        <f t="shared" si="15"/>
        <v>8.8235294117647065E-2</v>
      </c>
      <c r="L105" s="81">
        <f t="shared" si="15"/>
        <v>0.10294117647058823</v>
      </c>
      <c r="M105" s="83">
        <f t="shared" si="13"/>
        <v>0.17647058823529413</v>
      </c>
    </row>
    <row r="106" spans="1:13" s="177" customFormat="1" outlineLevel="2" x14ac:dyDescent="0.2">
      <c r="A106" s="191"/>
      <c r="B106" s="345"/>
      <c r="C106" s="192" t="s">
        <v>194</v>
      </c>
      <c r="D106" s="80">
        <f t="shared" ref="D106:G109" si="16">(D$6*D$7)/($D20*$D$92)</f>
        <v>6.25E-2</v>
      </c>
      <c r="E106" s="81">
        <f t="shared" si="16"/>
        <v>0.125</v>
      </c>
      <c r="F106" s="81">
        <f t="shared" si="16"/>
        <v>0.15</v>
      </c>
      <c r="G106" s="82">
        <f t="shared" si="16"/>
        <v>0.17499999999999999</v>
      </c>
      <c r="H106" s="78">
        <f t="shared" si="12"/>
        <v>0.3</v>
      </c>
      <c r="I106" s="80">
        <f t="shared" si="15"/>
        <v>6.25E-2</v>
      </c>
      <c r="J106" s="81">
        <f t="shared" si="15"/>
        <v>0.125</v>
      </c>
      <c r="K106" s="81">
        <f t="shared" si="15"/>
        <v>0.15</v>
      </c>
      <c r="L106" s="81">
        <f t="shared" si="15"/>
        <v>0.17499999999999999</v>
      </c>
      <c r="M106" s="83">
        <f t="shared" si="13"/>
        <v>0.3</v>
      </c>
    </row>
    <row r="107" spans="1:13" s="177" customFormat="1" outlineLevel="2" x14ac:dyDescent="0.2">
      <c r="A107" s="191"/>
      <c r="B107" s="345"/>
      <c r="C107" s="192" t="s">
        <v>195</v>
      </c>
      <c r="D107" s="80">
        <f t="shared" si="16"/>
        <v>6.25E-2</v>
      </c>
      <c r="E107" s="81">
        <f t="shared" si="16"/>
        <v>0.125</v>
      </c>
      <c r="F107" s="81">
        <f t="shared" si="16"/>
        <v>0.15</v>
      </c>
      <c r="G107" s="82">
        <f t="shared" si="16"/>
        <v>0.17499999999999999</v>
      </c>
      <c r="H107" s="78">
        <f t="shared" si="12"/>
        <v>0.3</v>
      </c>
      <c r="I107" s="80">
        <f t="shared" si="15"/>
        <v>3.6764705882352942E-2</v>
      </c>
      <c r="J107" s="81">
        <f t="shared" si="15"/>
        <v>7.3529411764705885E-2</v>
      </c>
      <c r="K107" s="81">
        <f t="shared" si="15"/>
        <v>8.8235294117647065E-2</v>
      </c>
      <c r="L107" s="81">
        <f t="shared" si="15"/>
        <v>0.10294117647058823</v>
      </c>
      <c r="M107" s="83">
        <f t="shared" si="13"/>
        <v>0.17647058823529413</v>
      </c>
    </row>
    <row r="108" spans="1:13" s="177" customFormat="1" outlineLevel="2" x14ac:dyDescent="0.2">
      <c r="A108" s="191"/>
      <c r="B108" s="345"/>
      <c r="C108" s="192" t="s">
        <v>196</v>
      </c>
      <c r="D108" s="80">
        <f t="shared" si="16"/>
        <v>6.25E-2</v>
      </c>
      <c r="E108" s="81">
        <f t="shared" si="16"/>
        <v>0.125</v>
      </c>
      <c r="F108" s="81">
        <f t="shared" si="16"/>
        <v>0.15</v>
      </c>
      <c r="G108" s="82">
        <f t="shared" si="16"/>
        <v>0.17499999999999999</v>
      </c>
      <c r="H108" s="78">
        <f t="shared" si="12"/>
        <v>0.3</v>
      </c>
      <c r="I108" s="80">
        <f t="shared" si="15"/>
        <v>6.25E-2</v>
      </c>
      <c r="J108" s="81">
        <f t="shared" si="15"/>
        <v>0.125</v>
      </c>
      <c r="K108" s="81">
        <f t="shared" si="15"/>
        <v>0.15</v>
      </c>
      <c r="L108" s="81">
        <f t="shared" si="15"/>
        <v>0.17499999999999999</v>
      </c>
      <c r="M108" s="83">
        <f t="shared" si="13"/>
        <v>0.3</v>
      </c>
    </row>
    <row r="109" spans="1:13" s="177" customFormat="1" outlineLevel="2" x14ac:dyDescent="0.2">
      <c r="A109" s="191"/>
      <c r="B109" s="345"/>
      <c r="C109" s="192" t="s">
        <v>197</v>
      </c>
      <c r="D109" s="80">
        <f t="shared" si="16"/>
        <v>6.25E-2</v>
      </c>
      <c r="E109" s="81">
        <f t="shared" si="16"/>
        <v>0.125</v>
      </c>
      <c r="F109" s="81">
        <f t="shared" si="16"/>
        <v>0.15</v>
      </c>
      <c r="G109" s="82">
        <f t="shared" si="16"/>
        <v>0.17499999999999999</v>
      </c>
      <c r="H109" s="78">
        <f t="shared" si="12"/>
        <v>0.3</v>
      </c>
      <c r="I109" s="80">
        <f t="shared" si="15"/>
        <v>4.1666666666666664E-2</v>
      </c>
      <c r="J109" s="81">
        <f t="shared" si="15"/>
        <v>8.3333333333333329E-2</v>
      </c>
      <c r="K109" s="81">
        <f t="shared" si="15"/>
        <v>0.1</v>
      </c>
      <c r="L109" s="81">
        <f t="shared" si="15"/>
        <v>0.11666666666666667</v>
      </c>
      <c r="M109" s="83">
        <f t="shared" si="13"/>
        <v>0.2</v>
      </c>
    </row>
    <row r="110" spans="1:13" s="177" customFormat="1" outlineLevel="2" x14ac:dyDescent="0.2">
      <c r="A110" s="191"/>
      <c r="B110" s="345"/>
      <c r="C110" s="192" t="s">
        <v>198</v>
      </c>
      <c r="D110" s="84" t="s">
        <v>193</v>
      </c>
      <c r="E110" s="85" t="s">
        <v>193</v>
      </c>
      <c r="F110" s="85" t="s">
        <v>193</v>
      </c>
      <c r="G110" s="86" t="s">
        <v>193</v>
      </c>
      <c r="H110" s="86" t="s">
        <v>193</v>
      </c>
      <c r="I110" s="80">
        <f t="shared" si="15"/>
        <v>6.25E-2</v>
      </c>
      <c r="J110" s="81">
        <f t="shared" si="15"/>
        <v>0.125</v>
      </c>
      <c r="K110" s="81">
        <f t="shared" si="15"/>
        <v>0.15</v>
      </c>
      <c r="L110" s="81">
        <f t="shared" si="15"/>
        <v>0.17499999999999999</v>
      </c>
      <c r="M110" s="83">
        <f t="shared" si="13"/>
        <v>0.3</v>
      </c>
    </row>
    <row r="111" spans="1:13" s="177" customFormat="1" outlineLevel="2" x14ac:dyDescent="0.2">
      <c r="A111" s="191"/>
      <c r="B111" s="345"/>
      <c r="C111" s="192" t="s">
        <v>199</v>
      </c>
      <c r="D111" s="80">
        <f t="shared" ref="D111:G112" si="17">(D$6*D$7)/($D25*$D$92)</f>
        <v>6.25E-2</v>
      </c>
      <c r="E111" s="81">
        <f t="shared" si="17"/>
        <v>0.125</v>
      </c>
      <c r="F111" s="81">
        <f t="shared" si="17"/>
        <v>0.15</v>
      </c>
      <c r="G111" s="82">
        <f t="shared" si="17"/>
        <v>0.17499999999999999</v>
      </c>
      <c r="H111" s="78">
        <f t="shared" si="12"/>
        <v>0.3</v>
      </c>
      <c r="I111" s="80">
        <f t="shared" si="15"/>
        <v>6.25E-2</v>
      </c>
      <c r="J111" s="81">
        <f t="shared" si="15"/>
        <v>0.125</v>
      </c>
      <c r="K111" s="81">
        <f t="shared" si="15"/>
        <v>0.15</v>
      </c>
      <c r="L111" s="81">
        <f t="shared" si="15"/>
        <v>0.17499999999999999</v>
      </c>
      <c r="M111" s="83">
        <f t="shared" si="13"/>
        <v>0.3</v>
      </c>
    </row>
    <row r="112" spans="1:13" s="177" customFormat="1" outlineLevel="2" x14ac:dyDescent="0.2">
      <c r="A112" s="191"/>
      <c r="B112" s="346"/>
      <c r="C112" s="192" t="s">
        <v>200</v>
      </c>
      <c r="D112" s="80">
        <f t="shared" si="17"/>
        <v>6.25E-2</v>
      </c>
      <c r="E112" s="81">
        <f t="shared" si="17"/>
        <v>0.125</v>
      </c>
      <c r="F112" s="81">
        <f t="shared" si="17"/>
        <v>0.15</v>
      </c>
      <c r="G112" s="82">
        <f t="shared" si="17"/>
        <v>0.17499999999999999</v>
      </c>
      <c r="H112" s="78">
        <f t="shared" si="12"/>
        <v>0.3</v>
      </c>
      <c r="I112" s="84" t="s">
        <v>193</v>
      </c>
      <c r="J112" s="85" t="s">
        <v>193</v>
      </c>
      <c r="K112" s="85" t="s">
        <v>193</v>
      </c>
      <c r="L112" s="85" t="s">
        <v>193</v>
      </c>
      <c r="M112" s="87" t="s">
        <v>193</v>
      </c>
    </row>
    <row r="113" spans="1:13" s="177" customFormat="1" ht="11.45" customHeight="1" outlineLevel="2" x14ac:dyDescent="0.2">
      <c r="A113" s="191"/>
      <c r="B113" s="344" t="s">
        <v>201</v>
      </c>
      <c r="C113" s="192" t="s">
        <v>187</v>
      </c>
      <c r="D113" s="80">
        <f t="shared" ref="D113:G117" si="18">(D$6*D$7)/($D27*$D$93)</f>
        <v>0.10416666666666667</v>
      </c>
      <c r="E113" s="81">
        <f t="shared" si="18"/>
        <v>0.20833333333333334</v>
      </c>
      <c r="F113" s="81">
        <f t="shared" si="18"/>
        <v>0.25</v>
      </c>
      <c r="G113" s="82">
        <f t="shared" si="18"/>
        <v>0.29166666666666669</v>
      </c>
      <c r="H113" s="78">
        <f t="shared" si="12"/>
        <v>0.5</v>
      </c>
      <c r="I113" s="80">
        <f t="shared" ref="I113:L125" si="19">(I$6*I$7)/($I27*$I$93)</f>
        <v>0.10416666666666667</v>
      </c>
      <c r="J113" s="81">
        <f t="shared" si="19"/>
        <v>0.20833333333333334</v>
      </c>
      <c r="K113" s="81">
        <f t="shared" si="19"/>
        <v>0.25</v>
      </c>
      <c r="L113" s="81">
        <f t="shared" si="19"/>
        <v>0.29166666666666669</v>
      </c>
      <c r="M113" s="83">
        <f t="shared" ref="M113:M125" si="20">(M$6*24)/($I27*$I$91)</f>
        <v>0.5</v>
      </c>
    </row>
    <row r="114" spans="1:13" s="177" customFormat="1" outlineLevel="2" x14ac:dyDescent="0.2">
      <c r="A114" s="191"/>
      <c r="B114" s="345"/>
      <c r="C114" s="192" t="s">
        <v>188</v>
      </c>
      <c r="D114" s="80">
        <f t="shared" si="18"/>
        <v>0.10416666666666667</v>
      </c>
      <c r="E114" s="81">
        <f t="shared" si="18"/>
        <v>0.20833333333333334</v>
      </c>
      <c r="F114" s="81">
        <f t="shared" si="18"/>
        <v>0.25</v>
      </c>
      <c r="G114" s="82">
        <f t="shared" si="18"/>
        <v>0.29166666666666669</v>
      </c>
      <c r="H114" s="78">
        <f t="shared" si="12"/>
        <v>0.5</v>
      </c>
      <c r="I114" s="80">
        <f t="shared" si="19"/>
        <v>7.8125E-2</v>
      </c>
      <c r="J114" s="81">
        <f t="shared" si="19"/>
        <v>0.15625</v>
      </c>
      <c r="K114" s="81">
        <f t="shared" si="19"/>
        <v>0.1875</v>
      </c>
      <c r="L114" s="81">
        <f t="shared" si="19"/>
        <v>0.21875</v>
      </c>
      <c r="M114" s="83">
        <f t="shared" si="20"/>
        <v>0.375</v>
      </c>
    </row>
    <row r="115" spans="1:13" s="177" customFormat="1" outlineLevel="2" x14ac:dyDescent="0.2">
      <c r="A115" s="191"/>
      <c r="B115" s="345"/>
      <c r="C115" s="192" t="s">
        <v>189</v>
      </c>
      <c r="D115" s="80">
        <f t="shared" si="18"/>
        <v>0.10416666666666667</v>
      </c>
      <c r="E115" s="81">
        <f t="shared" si="18"/>
        <v>0.20833333333333334</v>
      </c>
      <c r="F115" s="81">
        <f t="shared" si="18"/>
        <v>0.25</v>
      </c>
      <c r="G115" s="82">
        <f t="shared" si="18"/>
        <v>0.29166666666666669</v>
      </c>
      <c r="H115" s="78">
        <f t="shared" si="12"/>
        <v>0.5</v>
      </c>
      <c r="I115" s="80">
        <f t="shared" si="19"/>
        <v>0.10416666666666667</v>
      </c>
      <c r="J115" s="81">
        <f t="shared" si="19"/>
        <v>0.20833333333333334</v>
      </c>
      <c r="K115" s="81">
        <f t="shared" si="19"/>
        <v>0.25</v>
      </c>
      <c r="L115" s="81">
        <f t="shared" si="19"/>
        <v>0.29166666666666669</v>
      </c>
      <c r="M115" s="83">
        <f t="shared" si="20"/>
        <v>0.5</v>
      </c>
    </row>
    <row r="116" spans="1:13" s="177" customFormat="1" outlineLevel="2" x14ac:dyDescent="0.2">
      <c r="A116" s="191"/>
      <c r="B116" s="345"/>
      <c r="C116" s="192" t="s">
        <v>190</v>
      </c>
      <c r="D116" s="80">
        <f t="shared" si="18"/>
        <v>0.10416666666666667</v>
      </c>
      <c r="E116" s="81">
        <f t="shared" si="18"/>
        <v>0.20833333333333334</v>
      </c>
      <c r="F116" s="81">
        <f t="shared" si="18"/>
        <v>0.25</v>
      </c>
      <c r="G116" s="82">
        <f t="shared" si="18"/>
        <v>0.29166666666666669</v>
      </c>
      <c r="H116" s="78">
        <f t="shared" si="12"/>
        <v>0.5</v>
      </c>
      <c r="I116" s="80">
        <f t="shared" si="19"/>
        <v>6.25E-2</v>
      </c>
      <c r="J116" s="81">
        <f t="shared" si="19"/>
        <v>0.125</v>
      </c>
      <c r="K116" s="81">
        <f t="shared" si="19"/>
        <v>0.15</v>
      </c>
      <c r="L116" s="81">
        <f t="shared" si="19"/>
        <v>0.17499999999999999</v>
      </c>
      <c r="M116" s="83">
        <f t="shared" si="20"/>
        <v>0.3</v>
      </c>
    </row>
    <row r="117" spans="1:13" s="177" customFormat="1" outlineLevel="2" x14ac:dyDescent="0.2">
      <c r="A117" s="191"/>
      <c r="B117" s="345"/>
      <c r="C117" s="192" t="s">
        <v>191</v>
      </c>
      <c r="D117" s="80">
        <f t="shared" si="18"/>
        <v>0.10416666666666667</v>
      </c>
      <c r="E117" s="81">
        <f t="shared" si="18"/>
        <v>0.20833333333333334</v>
      </c>
      <c r="F117" s="81">
        <f t="shared" si="18"/>
        <v>0.25</v>
      </c>
      <c r="G117" s="82">
        <f t="shared" si="18"/>
        <v>0.29166666666666669</v>
      </c>
      <c r="H117" s="78">
        <f t="shared" si="12"/>
        <v>0.5</v>
      </c>
      <c r="I117" s="80">
        <f t="shared" si="19"/>
        <v>6.25E-2</v>
      </c>
      <c r="J117" s="81">
        <f t="shared" si="19"/>
        <v>0.125</v>
      </c>
      <c r="K117" s="81">
        <f t="shared" si="19"/>
        <v>0.15</v>
      </c>
      <c r="L117" s="81">
        <f t="shared" si="19"/>
        <v>0.17499999999999999</v>
      </c>
      <c r="M117" s="83">
        <f t="shared" si="20"/>
        <v>0.3</v>
      </c>
    </row>
    <row r="118" spans="1:13" s="177" customFormat="1" outlineLevel="2" x14ac:dyDescent="0.2">
      <c r="A118" s="191"/>
      <c r="B118" s="345"/>
      <c r="C118" s="192" t="s">
        <v>192</v>
      </c>
      <c r="D118" s="84" t="s">
        <v>193</v>
      </c>
      <c r="E118" s="85" t="s">
        <v>193</v>
      </c>
      <c r="F118" s="85" t="s">
        <v>193</v>
      </c>
      <c r="G118" s="86" t="s">
        <v>193</v>
      </c>
      <c r="H118" s="86" t="s">
        <v>193</v>
      </c>
      <c r="I118" s="80">
        <f t="shared" si="19"/>
        <v>5.2083333333333336E-2</v>
      </c>
      <c r="J118" s="81">
        <f t="shared" si="19"/>
        <v>0.10416666666666667</v>
      </c>
      <c r="K118" s="81">
        <f t="shared" si="19"/>
        <v>0.125</v>
      </c>
      <c r="L118" s="81">
        <f t="shared" si="19"/>
        <v>0.14583333333333334</v>
      </c>
      <c r="M118" s="83">
        <f t="shared" si="20"/>
        <v>0.25</v>
      </c>
    </row>
    <row r="119" spans="1:13" s="177" customFormat="1" outlineLevel="2" x14ac:dyDescent="0.2">
      <c r="A119" s="191"/>
      <c r="B119" s="345"/>
      <c r="C119" s="192" t="s">
        <v>194</v>
      </c>
      <c r="D119" s="80">
        <f t="shared" ref="D119:G122" si="21">(D$6*D$7)/($D33*$D$93)</f>
        <v>0.10416666666666667</v>
      </c>
      <c r="E119" s="81">
        <f t="shared" si="21"/>
        <v>0.20833333333333334</v>
      </c>
      <c r="F119" s="81">
        <f t="shared" si="21"/>
        <v>0.25</v>
      </c>
      <c r="G119" s="82">
        <f t="shared" si="21"/>
        <v>0.29166666666666669</v>
      </c>
      <c r="H119" s="78">
        <f t="shared" si="12"/>
        <v>0.5</v>
      </c>
      <c r="I119" s="80">
        <f t="shared" si="19"/>
        <v>7.8125E-2</v>
      </c>
      <c r="J119" s="81">
        <f t="shared" si="19"/>
        <v>0.15625</v>
      </c>
      <c r="K119" s="81">
        <f t="shared" si="19"/>
        <v>0.1875</v>
      </c>
      <c r="L119" s="81">
        <f t="shared" si="19"/>
        <v>0.21875</v>
      </c>
      <c r="M119" s="83">
        <f t="shared" si="20"/>
        <v>0.375</v>
      </c>
    </row>
    <row r="120" spans="1:13" s="177" customFormat="1" outlineLevel="2" x14ac:dyDescent="0.2">
      <c r="A120" s="191"/>
      <c r="B120" s="345"/>
      <c r="C120" s="192" t="s">
        <v>195</v>
      </c>
      <c r="D120" s="80">
        <f t="shared" si="21"/>
        <v>0.10416666666666667</v>
      </c>
      <c r="E120" s="81">
        <f t="shared" si="21"/>
        <v>0.20833333333333334</v>
      </c>
      <c r="F120" s="81">
        <f t="shared" si="21"/>
        <v>0.25</v>
      </c>
      <c r="G120" s="82">
        <f t="shared" si="21"/>
        <v>0.29166666666666669</v>
      </c>
      <c r="H120" s="78">
        <f t="shared" si="12"/>
        <v>0.5</v>
      </c>
      <c r="I120" s="80">
        <f t="shared" si="19"/>
        <v>6.25E-2</v>
      </c>
      <c r="J120" s="81">
        <f t="shared" si="19"/>
        <v>0.125</v>
      </c>
      <c r="K120" s="81">
        <f t="shared" si="19"/>
        <v>0.15</v>
      </c>
      <c r="L120" s="81">
        <f t="shared" si="19"/>
        <v>0.17499999999999999</v>
      </c>
      <c r="M120" s="83">
        <f t="shared" si="20"/>
        <v>0.3</v>
      </c>
    </row>
    <row r="121" spans="1:13" s="177" customFormat="1" outlineLevel="2" x14ac:dyDescent="0.2">
      <c r="A121" s="191"/>
      <c r="B121" s="345"/>
      <c r="C121" s="192" t="s">
        <v>196</v>
      </c>
      <c r="D121" s="80">
        <f t="shared" si="21"/>
        <v>0.125</v>
      </c>
      <c r="E121" s="81">
        <f t="shared" si="21"/>
        <v>0.25</v>
      </c>
      <c r="F121" s="81">
        <f t="shared" si="21"/>
        <v>0.3</v>
      </c>
      <c r="G121" s="82">
        <f t="shared" si="21"/>
        <v>0.35</v>
      </c>
      <c r="H121" s="78">
        <f t="shared" si="12"/>
        <v>0.6</v>
      </c>
      <c r="I121" s="80">
        <f t="shared" si="19"/>
        <v>0.125</v>
      </c>
      <c r="J121" s="81">
        <f t="shared" si="19"/>
        <v>0.25</v>
      </c>
      <c r="K121" s="81">
        <f t="shared" si="19"/>
        <v>0.3</v>
      </c>
      <c r="L121" s="81">
        <f t="shared" si="19"/>
        <v>0.35</v>
      </c>
      <c r="M121" s="83">
        <f t="shared" si="20"/>
        <v>0.6</v>
      </c>
    </row>
    <row r="122" spans="1:13" s="177" customFormat="1" outlineLevel="2" x14ac:dyDescent="0.2">
      <c r="A122" s="191"/>
      <c r="B122" s="345"/>
      <c r="C122" s="192" t="s">
        <v>197</v>
      </c>
      <c r="D122" s="80">
        <f t="shared" si="21"/>
        <v>0.10416666666666667</v>
      </c>
      <c r="E122" s="81">
        <f t="shared" si="21"/>
        <v>0.20833333333333334</v>
      </c>
      <c r="F122" s="81">
        <f t="shared" si="21"/>
        <v>0.25</v>
      </c>
      <c r="G122" s="82">
        <f t="shared" si="21"/>
        <v>0.29166666666666669</v>
      </c>
      <c r="H122" s="78">
        <f t="shared" si="12"/>
        <v>0.5</v>
      </c>
      <c r="I122" s="80">
        <f t="shared" si="19"/>
        <v>6.25E-2</v>
      </c>
      <c r="J122" s="81">
        <f t="shared" si="19"/>
        <v>0.125</v>
      </c>
      <c r="K122" s="81">
        <f t="shared" si="19"/>
        <v>0.15</v>
      </c>
      <c r="L122" s="81">
        <f t="shared" si="19"/>
        <v>0.17499999999999999</v>
      </c>
      <c r="M122" s="83">
        <f t="shared" si="20"/>
        <v>0.3</v>
      </c>
    </row>
    <row r="123" spans="1:13" s="177" customFormat="1" outlineLevel="2" x14ac:dyDescent="0.2">
      <c r="A123" s="191"/>
      <c r="B123" s="345"/>
      <c r="C123" s="192" t="s">
        <v>198</v>
      </c>
      <c r="D123" s="84" t="s">
        <v>193</v>
      </c>
      <c r="E123" s="85" t="s">
        <v>193</v>
      </c>
      <c r="F123" s="85" t="s">
        <v>193</v>
      </c>
      <c r="G123" s="86" t="s">
        <v>193</v>
      </c>
      <c r="H123" s="86" t="s">
        <v>193</v>
      </c>
      <c r="I123" s="80">
        <f t="shared" si="19"/>
        <v>7.8125E-2</v>
      </c>
      <c r="J123" s="81">
        <f t="shared" si="19"/>
        <v>0.15625</v>
      </c>
      <c r="K123" s="81">
        <f t="shared" si="19"/>
        <v>0.1875</v>
      </c>
      <c r="L123" s="81">
        <f t="shared" si="19"/>
        <v>0.21875</v>
      </c>
      <c r="M123" s="83">
        <f t="shared" si="20"/>
        <v>0.375</v>
      </c>
    </row>
    <row r="124" spans="1:13" s="177" customFormat="1" outlineLevel="2" x14ac:dyDescent="0.2">
      <c r="A124" s="191"/>
      <c r="B124" s="345"/>
      <c r="C124" s="192" t="s">
        <v>199</v>
      </c>
      <c r="D124" s="80">
        <f t="shared" ref="D124:G125" si="22">(D$6*D$7)/($D38*$D$93)</f>
        <v>0.125</v>
      </c>
      <c r="E124" s="81">
        <f t="shared" si="22"/>
        <v>0.25</v>
      </c>
      <c r="F124" s="81">
        <f t="shared" si="22"/>
        <v>0.3</v>
      </c>
      <c r="G124" s="82">
        <f t="shared" si="22"/>
        <v>0.35</v>
      </c>
      <c r="H124" s="78">
        <f t="shared" si="12"/>
        <v>0.6</v>
      </c>
      <c r="I124" s="80">
        <f t="shared" si="19"/>
        <v>0.125</v>
      </c>
      <c r="J124" s="81">
        <f t="shared" si="19"/>
        <v>0.25</v>
      </c>
      <c r="K124" s="81">
        <f t="shared" si="19"/>
        <v>0.3</v>
      </c>
      <c r="L124" s="81">
        <f t="shared" si="19"/>
        <v>0.35</v>
      </c>
      <c r="M124" s="83">
        <f t="shared" si="20"/>
        <v>0.6</v>
      </c>
    </row>
    <row r="125" spans="1:13" s="177" customFormat="1" outlineLevel="2" x14ac:dyDescent="0.2">
      <c r="A125" s="191"/>
      <c r="B125" s="358"/>
      <c r="C125" s="193" t="s">
        <v>200</v>
      </c>
      <c r="D125" s="88">
        <f t="shared" si="22"/>
        <v>6.25E-2</v>
      </c>
      <c r="E125" s="89">
        <f t="shared" si="22"/>
        <v>0.125</v>
      </c>
      <c r="F125" s="89">
        <f t="shared" si="22"/>
        <v>0.15</v>
      </c>
      <c r="G125" s="90">
        <f t="shared" si="22"/>
        <v>0.17499999999999999</v>
      </c>
      <c r="H125" s="78">
        <f t="shared" si="12"/>
        <v>0.3</v>
      </c>
      <c r="I125" s="88">
        <f t="shared" si="19"/>
        <v>4.1666666666666664E-2</v>
      </c>
      <c r="J125" s="89">
        <f t="shared" si="19"/>
        <v>8.3333333333333329E-2</v>
      </c>
      <c r="K125" s="89">
        <f t="shared" si="19"/>
        <v>0.1</v>
      </c>
      <c r="L125" s="89">
        <f t="shared" si="19"/>
        <v>0.11666666666666667</v>
      </c>
      <c r="M125" s="91">
        <f t="shared" si="20"/>
        <v>0.2</v>
      </c>
    </row>
    <row r="126" spans="1:13" s="177" customFormat="1" ht="14.25" outlineLevel="1" x14ac:dyDescent="0.25">
      <c r="A126" s="191"/>
      <c r="B126" s="63" t="s">
        <v>207</v>
      </c>
      <c r="C126" s="64"/>
      <c r="D126" s="200"/>
      <c r="E126" s="200"/>
      <c r="F126" s="200"/>
      <c r="G126" s="201"/>
      <c r="H126" s="201"/>
      <c r="I126" s="200"/>
      <c r="J126" s="200"/>
      <c r="K126" s="200"/>
      <c r="L126" s="200"/>
      <c r="M126" s="200"/>
    </row>
    <row r="127" spans="1:13" s="177" customFormat="1" outlineLevel="2" x14ac:dyDescent="0.2">
      <c r="A127" s="191"/>
      <c r="B127" s="194" t="s">
        <v>208</v>
      </c>
      <c r="C127" s="190"/>
      <c r="D127" s="92">
        <f>1/4</f>
        <v>0.25</v>
      </c>
      <c r="E127" s="202"/>
      <c r="F127" s="202"/>
      <c r="G127" s="203"/>
      <c r="H127" s="203"/>
      <c r="I127" s="92">
        <f>1/4</f>
        <v>0.25</v>
      </c>
      <c r="J127" s="202"/>
      <c r="K127" s="202"/>
      <c r="L127" s="202"/>
      <c r="M127" s="202"/>
    </row>
    <row r="128" spans="1:13" s="177" customFormat="1" outlineLevel="2" x14ac:dyDescent="0.2">
      <c r="A128" s="191"/>
      <c r="B128" s="195" t="s">
        <v>209</v>
      </c>
      <c r="C128" s="192"/>
      <c r="D128" s="93">
        <v>0</v>
      </c>
      <c r="E128" s="204"/>
      <c r="F128" s="204"/>
      <c r="G128" s="205"/>
      <c r="H128" s="205"/>
      <c r="I128" s="93">
        <f>1/4/2</f>
        <v>0.125</v>
      </c>
      <c r="J128" s="204"/>
      <c r="K128" s="204"/>
      <c r="L128" s="204"/>
      <c r="M128" s="204"/>
    </row>
    <row r="129" spans="1:13" s="177" customFormat="1" ht="14.25" outlineLevel="1" x14ac:dyDescent="0.25">
      <c r="A129" s="191"/>
      <c r="B129" s="74" t="s">
        <v>210</v>
      </c>
      <c r="C129" s="52"/>
      <c r="D129" s="196"/>
      <c r="E129" s="196"/>
      <c r="F129" s="196"/>
      <c r="G129" s="197"/>
      <c r="H129" s="197"/>
      <c r="I129" s="196"/>
      <c r="J129" s="196"/>
      <c r="K129" s="196"/>
      <c r="L129" s="196"/>
      <c r="M129" s="75">
        <f>SUMPRODUCT('[1]Нормативы ДО'!D130:M160,'[1]Нормативы ДО'!$D$638:$M$668)</f>
        <v>1685.7540616446804</v>
      </c>
    </row>
    <row r="130" spans="1:13" s="177" customFormat="1" ht="11.45" customHeight="1" outlineLevel="2" x14ac:dyDescent="0.2">
      <c r="A130" s="191"/>
      <c r="B130" s="345" t="s">
        <v>180</v>
      </c>
      <c r="C130" s="190" t="s">
        <v>181</v>
      </c>
      <c r="D130" s="76">
        <f t="shared" ref="D130:H139" si="23">($D$127+$D$128)/($D9)</f>
        <v>1.3157894736842105E-2</v>
      </c>
      <c r="E130" s="77">
        <f t="shared" si="23"/>
        <v>1.3157894736842105E-2</v>
      </c>
      <c r="F130" s="77">
        <f t="shared" si="23"/>
        <v>1.3157894736842105E-2</v>
      </c>
      <c r="G130" s="78">
        <f t="shared" si="23"/>
        <v>1.3157894736842105E-2</v>
      </c>
      <c r="H130" s="78">
        <f>($D$127+$D$128)/($D9)</f>
        <v>1.3157894736842105E-2</v>
      </c>
      <c r="I130" s="76">
        <f t="shared" ref="I130:M145" si="24">($I$127+$I$128)/($I9)</f>
        <v>1.6304347826086956E-2</v>
      </c>
      <c r="J130" s="77">
        <f t="shared" si="24"/>
        <v>1.6304347826086956E-2</v>
      </c>
      <c r="K130" s="77">
        <f t="shared" si="24"/>
        <v>1.6304347826086956E-2</v>
      </c>
      <c r="L130" s="77">
        <f t="shared" si="24"/>
        <v>1.6304347826086956E-2</v>
      </c>
      <c r="M130" s="79">
        <f t="shared" si="24"/>
        <v>1.6304347826086956E-2</v>
      </c>
    </row>
    <row r="131" spans="1:13" s="177" customFormat="1" outlineLevel="2" x14ac:dyDescent="0.2">
      <c r="A131" s="191"/>
      <c r="B131" s="345"/>
      <c r="C131" s="190" t="s">
        <v>182</v>
      </c>
      <c r="D131" s="80">
        <f t="shared" si="23"/>
        <v>1.6666666666666666E-2</v>
      </c>
      <c r="E131" s="81">
        <f t="shared" si="23"/>
        <v>1.6666666666666666E-2</v>
      </c>
      <c r="F131" s="81">
        <f t="shared" si="23"/>
        <v>1.6666666666666666E-2</v>
      </c>
      <c r="G131" s="82">
        <f t="shared" si="23"/>
        <v>1.6666666666666666E-2</v>
      </c>
      <c r="H131" s="82">
        <f t="shared" si="23"/>
        <v>1.6666666666666666E-2</v>
      </c>
      <c r="I131" s="80">
        <f t="shared" si="24"/>
        <v>1.8749999999999999E-2</v>
      </c>
      <c r="J131" s="81">
        <f t="shared" si="24"/>
        <v>1.8749999999999999E-2</v>
      </c>
      <c r="K131" s="81">
        <f t="shared" si="24"/>
        <v>1.8749999999999999E-2</v>
      </c>
      <c r="L131" s="81">
        <f t="shared" si="24"/>
        <v>1.8749999999999999E-2</v>
      </c>
      <c r="M131" s="83">
        <f t="shared" si="24"/>
        <v>1.8749999999999999E-2</v>
      </c>
    </row>
    <row r="132" spans="1:13" s="177" customFormat="1" outlineLevel="2" x14ac:dyDescent="0.2">
      <c r="A132" s="191"/>
      <c r="B132" s="345"/>
      <c r="C132" s="190" t="s">
        <v>183</v>
      </c>
      <c r="D132" s="80">
        <f t="shared" si="23"/>
        <v>2.5000000000000001E-2</v>
      </c>
      <c r="E132" s="81">
        <f t="shared" si="23"/>
        <v>2.5000000000000001E-2</v>
      </c>
      <c r="F132" s="81">
        <f t="shared" si="23"/>
        <v>2.5000000000000001E-2</v>
      </c>
      <c r="G132" s="82">
        <f t="shared" si="23"/>
        <v>2.5000000000000001E-2</v>
      </c>
      <c r="H132" s="82">
        <f t="shared" si="23"/>
        <v>2.5000000000000001E-2</v>
      </c>
      <c r="I132" s="80">
        <f t="shared" si="24"/>
        <v>2.5000000000000001E-2</v>
      </c>
      <c r="J132" s="81">
        <f t="shared" si="24"/>
        <v>2.5000000000000001E-2</v>
      </c>
      <c r="K132" s="81">
        <f t="shared" si="24"/>
        <v>2.5000000000000001E-2</v>
      </c>
      <c r="L132" s="81">
        <f t="shared" si="24"/>
        <v>2.5000000000000001E-2</v>
      </c>
      <c r="M132" s="83">
        <f t="shared" si="24"/>
        <v>2.5000000000000001E-2</v>
      </c>
    </row>
    <row r="133" spans="1:13" s="177" customFormat="1" outlineLevel="2" x14ac:dyDescent="0.2">
      <c r="A133" s="191"/>
      <c r="B133" s="345"/>
      <c r="C133" s="190" t="s">
        <v>184</v>
      </c>
      <c r="D133" s="80">
        <f t="shared" si="23"/>
        <v>2.5000000000000001E-2</v>
      </c>
      <c r="E133" s="81">
        <f t="shared" si="23"/>
        <v>2.5000000000000001E-2</v>
      </c>
      <c r="F133" s="81">
        <f t="shared" si="23"/>
        <v>2.5000000000000001E-2</v>
      </c>
      <c r="G133" s="82">
        <f t="shared" si="23"/>
        <v>2.5000000000000001E-2</v>
      </c>
      <c r="H133" s="82">
        <f t="shared" si="23"/>
        <v>2.5000000000000001E-2</v>
      </c>
      <c r="I133" s="80">
        <f t="shared" si="24"/>
        <v>3.7499999999999999E-2</v>
      </c>
      <c r="J133" s="81">
        <f t="shared" si="24"/>
        <v>3.7499999999999999E-2</v>
      </c>
      <c r="K133" s="81">
        <f t="shared" si="24"/>
        <v>3.7499999999999999E-2</v>
      </c>
      <c r="L133" s="81">
        <f t="shared" si="24"/>
        <v>3.7499999999999999E-2</v>
      </c>
      <c r="M133" s="83">
        <f t="shared" si="24"/>
        <v>3.7499999999999999E-2</v>
      </c>
    </row>
    <row r="134" spans="1:13" s="177" customFormat="1" outlineLevel="2" x14ac:dyDescent="0.2">
      <c r="A134" s="191"/>
      <c r="B134" s="346"/>
      <c r="C134" s="190" t="s">
        <v>185</v>
      </c>
      <c r="D134" s="80">
        <f t="shared" si="23"/>
        <v>0.05</v>
      </c>
      <c r="E134" s="81">
        <f t="shared" si="23"/>
        <v>0.05</v>
      </c>
      <c r="F134" s="81">
        <f t="shared" si="23"/>
        <v>0.05</v>
      </c>
      <c r="G134" s="82">
        <f t="shared" si="23"/>
        <v>0.05</v>
      </c>
      <c r="H134" s="82">
        <f t="shared" si="23"/>
        <v>0.05</v>
      </c>
      <c r="I134" s="80">
        <f t="shared" si="24"/>
        <v>7.4999999999999997E-2</v>
      </c>
      <c r="J134" s="81">
        <f t="shared" si="24"/>
        <v>7.4999999999999997E-2</v>
      </c>
      <c r="K134" s="81">
        <f t="shared" si="24"/>
        <v>7.4999999999999997E-2</v>
      </c>
      <c r="L134" s="81">
        <f t="shared" si="24"/>
        <v>7.4999999999999997E-2</v>
      </c>
      <c r="M134" s="83">
        <f t="shared" si="24"/>
        <v>7.4999999999999997E-2</v>
      </c>
    </row>
    <row r="135" spans="1:13" s="177" customFormat="1" ht="11.45" customHeight="1" outlineLevel="2" x14ac:dyDescent="0.2">
      <c r="A135" s="191"/>
      <c r="B135" s="344" t="s">
        <v>186</v>
      </c>
      <c r="C135" s="192" t="s">
        <v>187</v>
      </c>
      <c r="D135" s="80">
        <f t="shared" si="23"/>
        <v>2.5000000000000001E-2</v>
      </c>
      <c r="E135" s="81">
        <f t="shared" si="23"/>
        <v>2.5000000000000001E-2</v>
      </c>
      <c r="F135" s="81">
        <f t="shared" si="23"/>
        <v>2.5000000000000001E-2</v>
      </c>
      <c r="G135" s="82">
        <f t="shared" si="23"/>
        <v>2.5000000000000001E-2</v>
      </c>
      <c r="H135" s="82">
        <f t="shared" si="23"/>
        <v>2.5000000000000001E-2</v>
      </c>
      <c r="I135" s="80">
        <f t="shared" si="24"/>
        <v>3.7499999999999999E-2</v>
      </c>
      <c r="J135" s="81">
        <f t="shared" si="24"/>
        <v>3.7499999999999999E-2</v>
      </c>
      <c r="K135" s="81">
        <f t="shared" si="24"/>
        <v>3.7499999999999999E-2</v>
      </c>
      <c r="L135" s="81">
        <f t="shared" si="24"/>
        <v>3.7499999999999999E-2</v>
      </c>
      <c r="M135" s="83">
        <f t="shared" si="24"/>
        <v>3.7499999999999999E-2</v>
      </c>
    </row>
    <row r="136" spans="1:13" s="177" customFormat="1" outlineLevel="2" x14ac:dyDescent="0.2">
      <c r="A136" s="191"/>
      <c r="B136" s="345"/>
      <c r="C136" s="192" t="s">
        <v>188</v>
      </c>
      <c r="D136" s="80">
        <f t="shared" si="23"/>
        <v>2.5000000000000001E-2</v>
      </c>
      <c r="E136" s="81">
        <f t="shared" si="23"/>
        <v>2.5000000000000001E-2</v>
      </c>
      <c r="F136" s="81">
        <f t="shared" si="23"/>
        <v>2.5000000000000001E-2</v>
      </c>
      <c r="G136" s="82">
        <f t="shared" si="23"/>
        <v>2.5000000000000001E-2</v>
      </c>
      <c r="H136" s="82">
        <f t="shared" si="23"/>
        <v>2.5000000000000001E-2</v>
      </c>
      <c r="I136" s="80">
        <f t="shared" si="24"/>
        <v>2.5000000000000001E-2</v>
      </c>
      <c r="J136" s="81">
        <f t="shared" si="24"/>
        <v>2.5000000000000001E-2</v>
      </c>
      <c r="K136" s="81">
        <f t="shared" si="24"/>
        <v>2.5000000000000001E-2</v>
      </c>
      <c r="L136" s="81">
        <f t="shared" si="24"/>
        <v>2.5000000000000001E-2</v>
      </c>
      <c r="M136" s="83">
        <f t="shared" si="24"/>
        <v>2.5000000000000001E-2</v>
      </c>
    </row>
    <row r="137" spans="1:13" s="177" customFormat="1" outlineLevel="2" x14ac:dyDescent="0.2">
      <c r="A137" s="191"/>
      <c r="B137" s="345"/>
      <c r="C137" s="192" t="s">
        <v>189</v>
      </c>
      <c r="D137" s="80">
        <f t="shared" si="23"/>
        <v>2.5000000000000001E-2</v>
      </c>
      <c r="E137" s="81">
        <f t="shared" si="23"/>
        <v>2.5000000000000001E-2</v>
      </c>
      <c r="F137" s="81">
        <f t="shared" si="23"/>
        <v>2.5000000000000001E-2</v>
      </c>
      <c r="G137" s="82">
        <f t="shared" si="23"/>
        <v>2.5000000000000001E-2</v>
      </c>
      <c r="H137" s="82">
        <f t="shared" si="23"/>
        <v>2.5000000000000001E-2</v>
      </c>
      <c r="I137" s="80">
        <f t="shared" si="24"/>
        <v>3.7499999999999999E-2</v>
      </c>
      <c r="J137" s="81">
        <f t="shared" si="24"/>
        <v>3.7499999999999999E-2</v>
      </c>
      <c r="K137" s="81">
        <f t="shared" si="24"/>
        <v>3.7499999999999999E-2</v>
      </c>
      <c r="L137" s="81">
        <f t="shared" si="24"/>
        <v>3.7499999999999999E-2</v>
      </c>
      <c r="M137" s="83">
        <f t="shared" si="24"/>
        <v>3.7499999999999999E-2</v>
      </c>
    </row>
    <row r="138" spans="1:13" s="177" customFormat="1" outlineLevel="2" x14ac:dyDescent="0.2">
      <c r="A138" s="191"/>
      <c r="B138" s="345"/>
      <c r="C138" s="192" t="s">
        <v>190</v>
      </c>
      <c r="D138" s="80">
        <f t="shared" si="23"/>
        <v>2.5000000000000001E-2</v>
      </c>
      <c r="E138" s="81">
        <f t="shared" si="23"/>
        <v>2.5000000000000001E-2</v>
      </c>
      <c r="F138" s="81">
        <f t="shared" si="23"/>
        <v>2.5000000000000001E-2</v>
      </c>
      <c r="G138" s="82">
        <f t="shared" si="23"/>
        <v>2.5000000000000001E-2</v>
      </c>
      <c r="H138" s="82">
        <f t="shared" si="23"/>
        <v>2.5000000000000001E-2</v>
      </c>
      <c r="I138" s="80">
        <f t="shared" si="24"/>
        <v>2.5000000000000001E-2</v>
      </c>
      <c r="J138" s="81">
        <f t="shared" si="24"/>
        <v>2.5000000000000001E-2</v>
      </c>
      <c r="K138" s="81">
        <f t="shared" si="24"/>
        <v>2.5000000000000001E-2</v>
      </c>
      <c r="L138" s="81">
        <f t="shared" si="24"/>
        <v>2.5000000000000001E-2</v>
      </c>
      <c r="M138" s="83">
        <f t="shared" si="24"/>
        <v>2.5000000000000001E-2</v>
      </c>
    </row>
    <row r="139" spans="1:13" s="177" customFormat="1" outlineLevel="2" x14ac:dyDescent="0.2">
      <c r="A139" s="191"/>
      <c r="B139" s="345"/>
      <c r="C139" s="192" t="s">
        <v>191</v>
      </c>
      <c r="D139" s="80">
        <f t="shared" si="23"/>
        <v>2.5000000000000001E-2</v>
      </c>
      <c r="E139" s="81">
        <f t="shared" si="23"/>
        <v>2.5000000000000001E-2</v>
      </c>
      <c r="F139" s="81">
        <f t="shared" si="23"/>
        <v>2.5000000000000001E-2</v>
      </c>
      <c r="G139" s="82">
        <f t="shared" si="23"/>
        <v>2.5000000000000001E-2</v>
      </c>
      <c r="H139" s="82">
        <f t="shared" si="23"/>
        <v>2.5000000000000001E-2</v>
      </c>
      <c r="I139" s="80">
        <f t="shared" si="24"/>
        <v>2.5000000000000001E-2</v>
      </c>
      <c r="J139" s="81">
        <f t="shared" si="24"/>
        <v>2.5000000000000001E-2</v>
      </c>
      <c r="K139" s="81">
        <f t="shared" si="24"/>
        <v>2.5000000000000001E-2</v>
      </c>
      <c r="L139" s="81">
        <f t="shared" si="24"/>
        <v>2.5000000000000001E-2</v>
      </c>
      <c r="M139" s="83">
        <f t="shared" si="24"/>
        <v>2.5000000000000001E-2</v>
      </c>
    </row>
    <row r="140" spans="1:13" s="177" customFormat="1" outlineLevel="2" x14ac:dyDescent="0.2">
      <c r="A140" s="191"/>
      <c r="B140" s="345"/>
      <c r="C140" s="192" t="s">
        <v>192</v>
      </c>
      <c r="D140" s="84" t="s">
        <v>193</v>
      </c>
      <c r="E140" s="85" t="s">
        <v>193</v>
      </c>
      <c r="F140" s="85" t="s">
        <v>193</v>
      </c>
      <c r="G140" s="86" t="s">
        <v>193</v>
      </c>
      <c r="H140" s="86" t="s">
        <v>193</v>
      </c>
      <c r="I140" s="80">
        <f t="shared" si="24"/>
        <v>2.2058823529411766E-2</v>
      </c>
      <c r="J140" s="81">
        <f t="shared" si="24"/>
        <v>2.2058823529411766E-2</v>
      </c>
      <c r="K140" s="81">
        <f t="shared" si="24"/>
        <v>2.2058823529411766E-2</v>
      </c>
      <c r="L140" s="81">
        <f t="shared" si="24"/>
        <v>2.2058823529411766E-2</v>
      </c>
      <c r="M140" s="83">
        <f t="shared" si="24"/>
        <v>2.2058823529411766E-2</v>
      </c>
    </row>
    <row r="141" spans="1:13" s="177" customFormat="1" outlineLevel="2" x14ac:dyDescent="0.2">
      <c r="A141" s="191"/>
      <c r="B141" s="345"/>
      <c r="C141" s="192" t="s">
        <v>194</v>
      </c>
      <c r="D141" s="80">
        <f t="shared" ref="D141:H144" si="25">($D$127+$D$128)/($D20)</f>
        <v>2.5000000000000001E-2</v>
      </c>
      <c r="E141" s="81">
        <f t="shared" si="25"/>
        <v>2.5000000000000001E-2</v>
      </c>
      <c r="F141" s="81">
        <f t="shared" si="25"/>
        <v>2.5000000000000001E-2</v>
      </c>
      <c r="G141" s="82">
        <f t="shared" si="25"/>
        <v>2.5000000000000001E-2</v>
      </c>
      <c r="H141" s="82">
        <f t="shared" si="25"/>
        <v>2.5000000000000001E-2</v>
      </c>
      <c r="I141" s="80">
        <f t="shared" si="24"/>
        <v>3.7499999999999999E-2</v>
      </c>
      <c r="J141" s="81">
        <f t="shared" si="24"/>
        <v>3.7499999999999999E-2</v>
      </c>
      <c r="K141" s="81">
        <f t="shared" si="24"/>
        <v>3.7499999999999999E-2</v>
      </c>
      <c r="L141" s="81">
        <f t="shared" si="24"/>
        <v>3.7499999999999999E-2</v>
      </c>
      <c r="M141" s="83">
        <f t="shared" si="24"/>
        <v>3.7499999999999999E-2</v>
      </c>
    </row>
    <row r="142" spans="1:13" s="177" customFormat="1" outlineLevel="2" x14ac:dyDescent="0.2">
      <c r="A142" s="191"/>
      <c r="B142" s="345"/>
      <c r="C142" s="192" t="s">
        <v>195</v>
      </c>
      <c r="D142" s="80">
        <f t="shared" si="25"/>
        <v>2.5000000000000001E-2</v>
      </c>
      <c r="E142" s="81">
        <f t="shared" si="25"/>
        <v>2.5000000000000001E-2</v>
      </c>
      <c r="F142" s="81">
        <f t="shared" si="25"/>
        <v>2.5000000000000001E-2</v>
      </c>
      <c r="G142" s="82">
        <f t="shared" si="25"/>
        <v>2.5000000000000001E-2</v>
      </c>
      <c r="H142" s="82">
        <f t="shared" si="25"/>
        <v>2.5000000000000001E-2</v>
      </c>
      <c r="I142" s="80">
        <f t="shared" si="24"/>
        <v>2.2058823529411766E-2</v>
      </c>
      <c r="J142" s="81">
        <f t="shared" si="24"/>
        <v>2.2058823529411766E-2</v>
      </c>
      <c r="K142" s="81">
        <f t="shared" si="24"/>
        <v>2.2058823529411766E-2</v>
      </c>
      <c r="L142" s="81">
        <f t="shared" si="24"/>
        <v>2.2058823529411766E-2</v>
      </c>
      <c r="M142" s="83">
        <f t="shared" si="24"/>
        <v>2.2058823529411766E-2</v>
      </c>
    </row>
    <row r="143" spans="1:13" s="177" customFormat="1" outlineLevel="2" x14ac:dyDescent="0.2">
      <c r="A143" s="191"/>
      <c r="B143" s="345"/>
      <c r="C143" s="192" t="s">
        <v>196</v>
      </c>
      <c r="D143" s="80">
        <f t="shared" si="25"/>
        <v>2.5000000000000001E-2</v>
      </c>
      <c r="E143" s="81">
        <f t="shared" si="25"/>
        <v>2.5000000000000001E-2</v>
      </c>
      <c r="F143" s="81">
        <f t="shared" si="25"/>
        <v>2.5000000000000001E-2</v>
      </c>
      <c r="G143" s="82">
        <f t="shared" si="25"/>
        <v>2.5000000000000001E-2</v>
      </c>
      <c r="H143" s="82">
        <f t="shared" si="25"/>
        <v>2.5000000000000001E-2</v>
      </c>
      <c r="I143" s="80">
        <f t="shared" si="24"/>
        <v>3.7499999999999999E-2</v>
      </c>
      <c r="J143" s="81">
        <f t="shared" si="24"/>
        <v>3.7499999999999999E-2</v>
      </c>
      <c r="K143" s="81">
        <f t="shared" si="24"/>
        <v>3.7499999999999999E-2</v>
      </c>
      <c r="L143" s="81">
        <f t="shared" si="24"/>
        <v>3.7499999999999999E-2</v>
      </c>
      <c r="M143" s="83">
        <f t="shared" si="24"/>
        <v>3.7499999999999999E-2</v>
      </c>
    </row>
    <row r="144" spans="1:13" s="177" customFormat="1" outlineLevel="2" x14ac:dyDescent="0.2">
      <c r="A144" s="191"/>
      <c r="B144" s="345"/>
      <c r="C144" s="192" t="s">
        <v>197</v>
      </c>
      <c r="D144" s="80">
        <f t="shared" si="25"/>
        <v>2.5000000000000001E-2</v>
      </c>
      <c r="E144" s="81">
        <f t="shared" si="25"/>
        <v>2.5000000000000001E-2</v>
      </c>
      <c r="F144" s="81">
        <f t="shared" si="25"/>
        <v>2.5000000000000001E-2</v>
      </c>
      <c r="G144" s="82">
        <f t="shared" si="25"/>
        <v>2.5000000000000001E-2</v>
      </c>
      <c r="H144" s="82">
        <f t="shared" si="25"/>
        <v>2.5000000000000001E-2</v>
      </c>
      <c r="I144" s="80">
        <f t="shared" si="24"/>
        <v>2.5000000000000001E-2</v>
      </c>
      <c r="J144" s="81">
        <f t="shared" si="24"/>
        <v>2.5000000000000001E-2</v>
      </c>
      <c r="K144" s="81">
        <f t="shared" si="24"/>
        <v>2.5000000000000001E-2</v>
      </c>
      <c r="L144" s="81">
        <f t="shared" si="24"/>
        <v>2.5000000000000001E-2</v>
      </c>
      <c r="M144" s="83">
        <f t="shared" si="24"/>
        <v>2.5000000000000001E-2</v>
      </c>
    </row>
    <row r="145" spans="1:13" s="177" customFormat="1" outlineLevel="2" x14ac:dyDescent="0.2">
      <c r="A145" s="191"/>
      <c r="B145" s="345"/>
      <c r="C145" s="192" t="s">
        <v>198</v>
      </c>
      <c r="D145" s="84" t="s">
        <v>193</v>
      </c>
      <c r="E145" s="85" t="s">
        <v>193</v>
      </c>
      <c r="F145" s="85" t="s">
        <v>193</v>
      </c>
      <c r="G145" s="86" t="s">
        <v>193</v>
      </c>
      <c r="H145" s="86" t="s">
        <v>193</v>
      </c>
      <c r="I145" s="80">
        <f t="shared" si="24"/>
        <v>3.7499999999999999E-2</v>
      </c>
      <c r="J145" s="81">
        <f t="shared" si="24"/>
        <v>3.7499999999999999E-2</v>
      </c>
      <c r="K145" s="81">
        <f t="shared" si="24"/>
        <v>3.7499999999999999E-2</v>
      </c>
      <c r="L145" s="81">
        <f t="shared" si="24"/>
        <v>3.7499999999999999E-2</v>
      </c>
      <c r="M145" s="83">
        <f t="shared" si="24"/>
        <v>3.7499999999999999E-2</v>
      </c>
    </row>
    <row r="146" spans="1:13" s="177" customFormat="1" outlineLevel="2" x14ac:dyDescent="0.2">
      <c r="A146" s="191"/>
      <c r="B146" s="345"/>
      <c r="C146" s="192" t="s">
        <v>199</v>
      </c>
      <c r="D146" s="80">
        <f t="shared" ref="D146:H152" si="26">($D$127+$D$128)/($D25)</f>
        <v>2.5000000000000001E-2</v>
      </c>
      <c r="E146" s="81">
        <f t="shared" si="26"/>
        <v>2.5000000000000001E-2</v>
      </c>
      <c r="F146" s="81">
        <f t="shared" si="26"/>
        <v>2.5000000000000001E-2</v>
      </c>
      <c r="G146" s="82">
        <f t="shared" si="26"/>
        <v>2.5000000000000001E-2</v>
      </c>
      <c r="H146" s="82">
        <f t="shared" si="26"/>
        <v>2.5000000000000001E-2</v>
      </c>
      <c r="I146" s="80">
        <f t="shared" ref="I146:M146" si="27">($I$127+$I$128)/($I25)</f>
        <v>3.7499999999999999E-2</v>
      </c>
      <c r="J146" s="81">
        <f t="shared" si="27"/>
        <v>3.7499999999999999E-2</v>
      </c>
      <c r="K146" s="81">
        <f t="shared" si="27"/>
        <v>3.7499999999999999E-2</v>
      </c>
      <c r="L146" s="81">
        <f t="shared" si="27"/>
        <v>3.7499999999999999E-2</v>
      </c>
      <c r="M146" s="83">
        <f t="shared" si="27"/>
        <v>3.7499999999999999E-2</v>
      </c>
    </row>
    <row r="147" spans="1:13" s="177" customFormat="1" outlineLevel="2" x14ac:dyDescent="0.2">
      <c r="A147" s="191"/>
      <c r="B147" s="346"/>
      <c r="C147" s="192" t="s">
        <v>200</v>
      </c>
      <c r="D147" s="80">
        <f t="shared" si="26"/>
        <v>2.5000000000000001E-2</v>
      </c>
      <c r="E147" s="81">
        <f t="shared" si="26"/>
        <v>2.5000000000000001E-2</v>
      </c>
      <c r="F147" s="81">
        <f t="shared" si="26"/>
        <v>2.5000000000000001E-2</v>
      </c>
      <c r="G147" s="82">
        <f t="shared" si="26"/>
        <v>2.5000000000000001E-2</v>
      </c>
      <c r="H147" s="82">
        <f t="shared" si="26"/>
        <v>2.5000000000000001E-2</v>
      </c>
      <c r="I147" s="84" t="s">
        <v>193</v>
      </c>
      <c r="J147" s="85" t="s">
        <v>193</v>
      </c>
      <c r="K147" s="85" t="s">
        <v>193</v>
      </c>
      <c r="L147" s="85" t="s">
        <v>193</v>
      </c>
      <c r="M147" s="87" t="s">
        <v>193</v>
      </c>
    </row>
    <row r="148" spans="1:13" s="177" customFormat="1" ht="11.45" customHeight="1" outlineLevel="2" x14ac:dyDescent="0.2">
      <c r="A148" s="191"/>
      <c r="B148" s="344" t="s">
        <v>201</v>
      </c>
      <c r="C148" s="192" t="s">
        <v>187</v>
      </c>
      <c r="D148" s="80">
        <f t="shared" si="26"/>
        <v>4.1666666666666664E-2</v>
      </c>
      <c r="E148" s="81">
        <f t="shared" si="26"/>
        <v>4.1666666666666664E-2</v>
      </c>
      <c r="F148" s="81">
        <f t="shared" si="26"/>
        <v>4.1666666666666664E-2</v>
      </c>
      <c r="G148" s="82">
        <f t="shared" si="26"/>
        <v>4.1666666666666664E-2</v>
      </c>
      <c r="H148" s="82">
        <f t="shared" si="26"/>
        <v>4.1666666666666664E-2</v>
      </c>
      <c r="I148" s="80">
        <f t="shared" ref="I148:M160" si="28">($I$127+$I$128)/($I27)</f>
        <v>6.25E-2</v>
      </c>
      <c r="J148" s="81">
        <f t="shared" si="28"/>
        <v>6.25E-2</v>
      </c>
      <c r="K148" s="81">
        <f t="shared" si="28"/>
        <v>6.25E-2</v>
      </c>
      <c r="L148" s="81">
        <f t="shared" si="28"/>
        <v>6.25E-2</v>
      </c>
      <c r="M148" s="83">
        <f t="shared" si="28"/>
        <v>6.25E-2</v>
      </c>
    </row>
    <row r="149" spans="1:13" s="177" customFormat="1" outlineLevel="2" x14ac:dyDescent="0.2">
      <c r="A149" s="191"/>
      <c r="B149" s="345"/>
      <c r="C149" s="192" t="s">
        <v>188</v>
      </c>
      <c r="D149" s="80">
        <f t="shared" si="26"/>
        <v>4.1666666666666664E-2</v>
      </c>
      <c r="E149" s="81">
        <f t="shared" si="26"/>
        <v>4.1666666666666664E-2</v>
      </c>
      <c r="F149" s="81">
        <f t="shared" si="26"/>
        <v>4.1666666666666664E-2</v>
      </c>
      <c r="G149" s="82">
        <f t="shared" si="26"/>
        <v>4.1666666666666664E-2</v>
      </c>
      <c r="H149" s="82">
        <f t="shared" si="26"/>
        <v>4.1666666666666664E-2</v>
      </c>
      <c r="I149" s="80">
        <f t="shared" si="28"/>
        <v>4.6875E-2</v>
      </c>
      <c r="J149" s="81">
        <f t="shared" si="28"/>
        <v>4.6875E-2</v>
      </c>
      <c r="K149" s="81">
        <f t="shared" si="28"/>
        <v>4.6875E-2</v>
      </c>
      <c r="L149" s="81">
        <f t="shared" si="28"/>
        <v>4.6875E-2</v>
      </c>
      <c r="M149" s="83">
        <f t="shared" si="28"/>
        <v>4.6875E-2</v>
      </c>
    </row>
    <row r="150" spans="1:13" s="177" customFormat="1" outlineLevel="2" x14ac:dyDescent="0.2">
      <c r="A150" s="191"/>
      <c r="B150" s="345"/>
      <c r="C150" s="192" t="s">
        <v>189</v>
      </c>
      <c r="D150" s="80">
        <f t="shared" si="26"/>
        <v>4.1666666666666664E-2</v>
      </c>
      <c r="E150" s="81">
        <f t="shared" si="26"/>
        <v>4.1666666666666664E-2</v>
      </c>
      <c r="F150" s="81">
        <f t="shared" si="26"/>
        <v>4.1666666666666664E-2</v>
      </c>
      <c r="G150" s="82">
        <f t="shared" si="26"/>
        <v>4.1666666666666664E-2</v>
      </c>
      <c r="H150" s="82">
        <f t="shared" si="26"/>
        <v>4.1666666666666664E-2</v>
      </c>
      <c r="I150" s="80">
        <f t="shared" si="28"/>
        <v>6.25E-2</v>
      </c>
      <c r="J150" s="81">
        <f t="shared" si="28"/>
        <v>6.25E-2</v>
      </c>
      <c r="K150" s="81">
        <f t="shared" si="28"/>
        <v>6.25E-2</v>
      </c>
      <c r="L150" s="81">
        <f t="shared" si="28"/>
        <v>6.25E-2</v>
      </c>
      <c r="M150" s="83">
        <f t="shared" si="28"/>
        <v>6.25E-2</v>
      </c>
    </row>
    <row r="151" spans="1:13" s="177" customFormat="1" outlineLevel="2" x14ac:dyDescent="0.2">
      <c r="A151" s="191"/>
      <c r="B151" s="345"/>
      <c r="C151" s="192" t="s">
        <v>190</v>
      </c>
      <c r="D151" s="80">
        <f t="shared" si="26"/>
        <v>4.1666666666666664E-2</v>
      </c>
      <c r="E151" s="81">
        <f t="shared" si="26"/>
        <v>4.1666666666666664E-2</v>
      </c>
      <c r="F151" s="81">
        <f t="shared" si="26"/>
        <v>4.1666666666666664E-2</v>
      </c>
      <c r="G151" s="82">
        <f t="shared" si="26"/>
        <v>4.1666666666666664E-2</v>
      </c>
      <c r="H151" s="82">
        <f t="shared" si="26"/>
        <v>4.1666666666666664E-2</v>
      </c>
      <c r="I151" s="80">
        <f t="shared" si="28"/>
        <v>3.7499999999999999E-2</v>
      </c>
      <c r="J151" s="81">
        <f t="shared" si="28"/>
        <v>3.7499999999999999E-2</v>
      </c>
      <c r="K151" s="81">
        <f t="shared" si="28"/>
        <v>3.7499999999999999E-2</v>
      </c>
      <c r="L151" s="81">
        <f t="shared" si="28"/>
        <v>3.7499999999999999E-2</v>
      </c>
      <c r="M151" s="83">
        <f t="shared" si="28"/>
        <v>3.7499999999999999E-2</v>
      </c>
    </row>
    <row r="152" spans="1:13" s="177" customFormat="1" outlineLevel="2" x14ac:dyDescent="0.2">
      <c r="A152" s="191"/>
      <c r="B152" s="345"/>
      <c r="C152" s="192" t="s">
        <v>191</v>
      </c>
      <c r="D152" s="80">
        <f t="shared" si="26"/>
        <v>4.1666666666666664E-2</v>
      </c>
      <c r="E152" s="81">
        <f t="shared" si="26"/>
        <v>4.1666666666666664E-2</v>
      </c>
      <c r="F152" s="81">
        <f t="shared" si="26"/>
        <v>4.1666666666666664E-2</v>
      </c>
      <c r="G152" s="82">
        <f t="shared" si="26"/>
        <v>4.1666666666666664E-2</v>
      </c>
      <c r="H152" s="82">
        <f t="shared" si="26"/>
        <v>4.1666666666666664E-2</v>
      </c>
      <c r="I152" s="80">
        <f t="shared" si="28"/>
        <v>3.7499999999999999E-2</v>
      </c>
      <c r="J152" s="81">
        <f t="shared" si="28"/>
        <v>3.7499999999999999E-2</v>
      </c>
      <c r="K152" s="81">
        <f t="shared" si="28"/>
        <v>3.7499999999999999E-2</v>
      </c>
      <c r="L152" s="81">
        <f t="shared" si="28"/>
        <v>3.7499999999999999E-2</v>
      </c>
      <c r="M152" s="83">
        <f t="shared" si="28"/>
        <v>3.7499999999999999E-2</v>
      </c>
    </row>
    <row r="153" spans="1:13" s="177" customFormat="1" outlineLevel="2" x14ac:dyDescent="0.2">
      <c r="A153" s="191"/>
      <c r="B153" s="345"/>
      <c r="C153" s="192" t="s">
        <v>192</v>
      </c>
      <c r="D153" s="84" t="s">
        <v>193</v>
      </c>
      <c r="E153" s="85" t="s">
        <v>193</v>
      </c>
      <c r="F153" s="85" t="s">
        <v>193</v>
      </c>
      <c r="G153" s="86" t="s">
        <v>193</v>
      </c>
      <c r="H153" s="86" t="s">
        <v>193</v>
      </c>
      <c r="I153" s="80">
        <f t="shared" si="28"/>
        <v>3.125E-2</v>
      </c>
      <c r="J153" s="81">
        <f t="shared" si="28"/>
        <v>3.125E-2</v>
      </c>
      <c r="K153" s="81">
        <f t="shared" si="28"/>
        <v>3.125E-2</v>
      </c>
      <c r="L153" s="81">
        <f t="shared" si="28"/>
        <v>3.125E-2</v>
      </c>
      <c r="M153" s="83">
        <f t="shared" si="28"/>
        <v>3.125E-2</v>
      </c>
    </row>
    <row r="154" spans="1:13" s="177" customFormat="1" outlineLevel="2" x14ac:dyDescent="0.2">
      <c r="A154" s="191"/>
      <c r="B154" s="345"/>
      <c r="C154" s="192" t="s">
        <v>194</v>
      </c>
      <c r="D154" s="80">
        <f t="shared" ref="D154:H157" si="29">($D$127+$D$128)/($D33)</f>
        <v>4.1666666666666664E-2</v>
      </c>
      <c r="E154" s="81">
        <f t="shared" si="29"/>
        <v>4.1666666666666664E-2</v>
      </c>
      <c r="F154" s="81">
        <f t="shared" si="29"/>
        <v>4.1666666666666664E-2</v>
      </c>
      <c r="G154" s="82">
        <f t="shared" si="29"/>
        <v>4.1666666666666664E-2</v>
      </c>
      <c r="H154" s="82">
        <f t="shared" si="29"/>
        <v>4.1666666666666664E-2</v>
      </c>
      <c r="I154" s="80">
        <f t="shared" si="28"/>
        <v>4.6875E-2</v>
      </c>
      <c r="J154" s="81">
        <f t="shared" si="28"/>
        <v>4.6875E-2</v>
      </c>
      <c r="K154" s="81">
        <f t="shared" si="28"/>
        <v>4.6875E-2</v>
      </c>
      <c r="L154" s="81">
        <f t="shared" si="28"/>
        <v>4.6875E-2</v>
      </c>
      <c r="M154" s="83">
        <f t="shared" si="28"/>
        <v>4.6875E-2</v>
      </c>
    </row>
    <row r="155" spans="1:13" s="177" customFormat="1" outlineLevel="2" x14ac:dyDescent="0.2">
      <c r="A155" s="191"/>
      <c r="B155" s="345"/>
      <c r="C155" s="192" t="s">
        <v>195</v>
      </c>
      <c r="D155" s="80">
        <f t="shared" si="29"/>
        <v>4.1666666666666664E-2</v>
      </c>
      <c r="E155" s="81">
        <f t="shared" si="29"/>
        <v>4.1666666666666664E-2</v>
      </c>
      <c r="F155" s="81">
        <f t="shared" si="29"/>
        <v>4.1666666666666664E-2</v>
      </c>
      <c r="G155" s="82">
        <f t="shared" si="29"/>
        <v>4.1666666666666664E-2</v>
      </c>
      <c r="H155" s="82">
        <f t="shared" si="29"/>
        <v>4.1666666666666664E-2</v>
      </c>
      <c r="I155" s="80">
        <f t="shared" si="28"/>
        <v>3.7499999999999999E-2</v>
      </c>
      <c r="J155" s="81">
        <f t="shared" si="28"/>
        <v>3.7499999999999999E-2</v>
      </c>
      <c r="K155" s="81">
        <f t="shared" si="28"/>
        <v>3.7499999999999999E-2</v>
      </c>
      <c r="L155" s="81">
        <f t="shared" si="28"/>
        <v>3.7499999999999999E-2</v>
      </c>
      <c r="M155" s="83">
        <f t="shared" si="28"/>
        <v>3.7499999999999999E-2</v>
      </c>
    </row>
    <row r="156" spans="1:13" s="177" customFormat="1" outlineLevel="2" x14ac:dyDescent="0.2">
      <c r="A156" s="191"/>
      <c r="B156" s="345"/>
      <c r="C156" s="192" t="s">
        <v>196</v>
      </c>
      <c r="D156" s="80">
        <f t="shared" si="29"/>
        <v>0.05</v>
      </c>
      <c r="E156" s="81">
        <f t="shared" si="29"/>
        <v>0.05</v>
      </c>
      <c r="F156" s="81">
        <f t="shared" si="29"/>
        <v>0.05</v>
      </c>
      <c r="G156" s="82">
        <f t="shared" si="29"/>
        <v>0.05</v>
      </c>
      <c r="H156" s="82">
        <f t="shared" si="29"/>
        <v>0.05</v>
      </c>
      <c r="I156" s="80">
        <f t="shared" si="28"/>
        <v>7.4999999999999997E-2</v>
      </c>
      <c r="J156" s="81">
        <f t="shared" si="28"/>
        <v>7.4999999999999997E-2</v>
      </c>
      <c r="K156" s="81">
        <f t="shared" si="28"/>
        <v>7.4999999999999997E-2</v>
      </c>
      <c r="L156" s="81">
        <f t="shared" si="28"/>
        <v>7.4999999999999997E-2</v>
      </c>
      <c r="M156" s="83">
        <f t="shared" si="28"/>
        <v>7.4999999999999997E-2</v>
      </c>
    </row>
    <row r="157" spans="1:13" s="177" customFormat="1" outlineLevel="2" x14ac:dyDescent="0.2">
      <c r="A157" s="191"/>
      <c r="B157" s="345"/>
      <c r="C157" s="192" t="s">
        <v>197</v>
      </c>
      <c r="D157" s="80">
        <f t="shared" si="29"/>
        <v>4.1666666666666664E-2</v>
      </c>
      <c r="E157" s="81">
        <f t="shared" si="29"/>
        <v>4.1666666666666664E-2</v>
      </c>
      <c r="F157" s="81">
        <f t="shared" si="29"/>
        <v>4.1666666666666664E-2</v>
      </c>
      <c r="G157" s="82">
        <f t="shared" si="29"/>
        <v>4.1666666666666664E-2</v>
      </c>
      <c r="H157" s="82">
        <f t="shared" si="29"/>
        <v>4.1666666666666664E-2</v>
      </c>
      <c r="I157" s="80">
        <f t="shared" si="28"/>
        <v>3.7499999999999999E-2</v>
      </c>
      <c r="J157" s="81">
        <f t="shared" si="28"/>
        <v>3.7499999999999999E-2</v>
      </c>
      <c r="K157" s="81">
        <f t="shared" si="28"/>
        <v>3.7499999999999999E-2</v>
      </c>
      <c r="L157" s="81">
        <f t="shared" si="28"/>
        <v>3.7499999999999999E-2</v>
      </c>
      <c r="M157" s="83">
        <f t="shared" si="28"/>
        <v>3.7499999999999999E-2</v>
      </c>
    </row>
    <row r="158" spans="1:13" s="177" customFormat="1" outlineLevel="2" x14ac:dyDescent="0.2">
      <c r="A158" s="191"/>
      <c r="B158" s="345"/>
      <c r="C158" s="192" t="s">
        <v>198</v>
      </c>
      <c r="D158" s="84" t="s">
        <v>193</v>
      </c>
      <c r="E158" s="85" t="s">
        <v>193</v>
      </c>
      <c r="F158" s="85" t="s">
        <v>193</v>
      </c>
      <c r="G158" s="86" t="s">
        <v>193</v>
      </c>
      <c r="H158" s="86" t="s">
        <v>193</v>
      </c>
      <c r="I158" s="80">
        <f t="shared" si="28"/>
        <v>4.6875E-2</v>
      </c>
      <c r="J158" s="81">
        <f t="shared" si="28"/>
        <v>4.6875E-2</v>
      </c>
      <c r="K158" s="81">
        <f t="shared" si="28"/>
        <v>4.6875E-2</v>
      </c>
      <c r="L158" s="81">
        <f t="shared" si="28"/>
        <v>4.6875E-2</v>
      </c>
      <c r="M158" s="83">
        <f t="shared" si="28"/>
        <v>4.6875E-2</v>
      </c>
    </row>
    <row r="159" spans="1:13" s="177" customFormat="1" outlineLevel="2" x14ac:dyDescent="0.2">
      <c r="A159" s="191"/>
      <c r="B159" s="345"/>
      <c r="C159" s="192" t="s">
        <v>199</v>
      </c>
      <c r="D159" s="80">
        <f t="shared" ref="D159:H160" si="30">($D$127+$D$128)/($D38)</f>
        <v>0.05</v>
      </c>
      <c r="E159" s="81">
        <f t="shared" si="30"/>
        <v>0.05</v>
      </c>
      <c r="F159" s="81">
        <f t="shared" si="30"/>
        <v>0.05</v>
      </c>
      <c r="G159" s="82">
        <f t="shared" si="30"/>
        <v>0.05</v>
      </c>
      <c r="H159" s="82">
        <f t="shared" si="30"/>
        <v>0.05</v>
      </c>
      <c r="I159" s="80">
        <f t="shared" si="28"/>
        <v>7.4999999999999997E-2</v>
      </c>
      <c r="J159" s="81">
        <f t="shared" si="28"/>
        <v>7.4999999999999997E-2</v>
      </c>
      <c r="K159" s="81">
        <f t="shared" si="28"/>
        <v>7.4999999999999997E-2</v>
      </c>
      <c r="L159" s="81">
        <f t="shared" si="28"/>
        <v>7.4999999999999997E-2</v>
      </c>
      <c r="M159" s="83">
        <f t="shared" si="28"/>
        <v>7.4999999999999997E-2</v>
      </c>
    </row>
    <row r="160" spans="1:13" s="177" customFormat="1" outlineLevel="2" x14ac:dyDescent="0.2">
      <c r="A160" s="191"/>
      <c r="B160" s="358"/>
      <c r="C160" s="193" t="s">
        <v>200</v>
      </c>
      <c r="D160" s="88">
        <f t="shared" si="30"/>
        <v>2.5000000000000001E-2</v>
      </c>
      <c r="E160" s="89">
        <f t="shared" si="30"/>
        <v>2.5000000000000001E-2</v>
      </c>
      <c r="F160" s="89">
        <f t="shared" si="30"/>
        <v>2.5000000000000001E-2</v>
      </c>
      <c r="G160" s="90">
        <f t="shared" si="30"/>
        <v>2.5000000000000001E-2</v>
      </c>
      <c r="H160" s="90">
        <f t="shared" si="30"/>
        <v>2.5000000000000001E-2</v>
      </c>
      <c r="I160" s="88">
        <f t="shared" si="28"/>
        <v>2.5000000000000001E-2</v>
      </c>
      <c r="J160" s="89">
        <f t="shared" si="28"/>
        <v>2.5000000000000001E-2</v>
      </c>
      <c r="K160" s="89">
        <f t="shared" si="28"/>
        <v>2.5000000000000001E-2</v>
      </c>
      <c r="L160" s="89">
        <f t="shared" si="28"/>
        <v>2.5000000000000001E-2</v>
      </c>
      <c r="M160" s="91">
        <f t="shared" si="28"/>
        <v>2.5000000000000001E-2</v>
      </c>
    </row>
    <row r="161" spans="1:14" ht="14.25" outlineLevel="1" x14ac:dyDescent="0.25">
      <c r="A161" s="191"/>
      <c r="B161" s="63" t="s">
        <v>211</v>
      </c>
      <c r="C161" s="64"/>
      <c r="D161" s="200"/>
      <c r="E161" s="200"/>
      <c r="F161" s="200"/>
      <c r="G161" s="201"/>
      <c r="H161" s="201"/>
      <c r="I161" s="200"/>
      <c r="J161" s="200"/>
      <c r="K161" s="200"/>
      <c r="L161" s="200"/>
      <c r="M161" s="200"/>
    </row>
    <row r="162" spans="1:14" outlineLevel="2" x14ac:dyDescent="0.2">
      <c r="A162" s="191"/>
      <c r="B162" s="194" t="s">
        <v>180</v>
      </c>
      <c r="C162" s="190"/>
      <c r="D162" s="92">
        <v>0</v>
      </c>
      <c r="E162" s="202"/>
      <c r="F162" s="202"/>
      <c r="G162" s="203"/>
      <c r="H162" s="203"/>
      <c r="I162" s="92">
        <v>0</v>
      </c>
      <c r="J162" s="202"/>
      <c r="K162" s="202"/>
      <c r="L162" s="202"/>
      <c r="M162" s="202"/>
    </row>
    <row r="163" spans="1:14" ht="13.5" customHeight="1" outlineLevel="2" x14ac:dyDescent="0.2">
      <c r="A163" s="191"/>
      <c r="B163" s="344" t="s">
        <v>186</v>
      </c>
      <c r="C163" s="192" t="s">
        <v>212</v>
      </c>
      <c r="D163" s="69">
        <v>20</v>
      </c>
      <c r="E163" s="69"/>
      <c r="F163" s="69"/>
      <c r="G163" s="70"/>
      <c r="H163" s="70"/>
      <c r="I163" s="69">
        <v>20</v>
      </c>
      <c r="J163" s="69"/>
      <c r="K163" s="69"/>
      <c r="L163" s="69"/>
      <c r="M163" s="69"/>
      <c r="N163" s="189"/>
    </row>
    <row r="164" spans="1:14" ht="11.45" customHeight="1" outlineLevel="2" x14ac:dyDescent="0.2">
      <c r="A164" s="191"/>
      <c r="B164" s="345"/>
      <c r="C164" s="192" t="s">
        <v>187</v>
      </c>
      <c r="D164" s="93">
        <f>IF(D177=0,0,D$41/D163)</f>
        <v>0.15</v>
      </c>
      <c r="E164" s="93"/>
      <c r="F164" s="93"/>
      <c r="G164" s="94"/>
      <c r="H164" s="94"/>
      <c r="I164" s="93">
        <f>IF(I177=0,0,I$41/I163)</f>
        <v>0.15</v>
      </c>
      <c r="J164" s="93"/>
      <c r="K164" s="93"/>
      <c r="L164" s="93"/>
      <c r="M164" s="93"/>
      <c r="N164" s="189"/>
    </row>
    <row r="165" spans="1:14" outlineLevel="2" x14ac:dyDescent="0.2">
      <c r="A165" s="191"/>
      <c r="B165" s="345"/>
      <c r="C165" s="192" t="s">
        <v>188</v>
      </c>
      <c r="D165" s="93">
        <f>IF(D178=0,0,D$41/D163)</f>
        <v>0.15</v>
      </c>
      <c r="E165" s="93"/>
      <c r="F165" s="93"/>
      <c r="G165" s="94"/>
      <c r="H165" s="94"/>
      <c r="I165" s="93">
        <f>IF(I178=0,0,I$41/I163)</f>
        <v>0.15</v>
      </c>
      <c r="J165" s="93"/>
      <c r="K165" s="93"/>
      <c r="L165" s="93"/>
      <c r="M165" s="93"/>
      <c r="N165" s="189"/>
    </row>
    <row r="166" spans="1:14" outlineLevel="2" x14ac:dyDescent="0.2">
      <c r="A166" s="191"/>
      <c r="B166" s="345"/>
      <c r="C166" s="192" t="s">
        <v>189</v>
      </c>
      <c r="D166" s="93">
        <f>IF(D179=0,0,D$41/D163)</f>
        <v>0.15</v>
      </c>
      <c r="E166" s="93"/>
      <c r="F166" s="93"/>
      <c r="G166" s="94"/>
      <c r="H166" s="94"/>
      <c r="I166" s="93">
        <f>IF(I179=0,0,I$41/I163)</f>
        <v>0.15</v>
      </c>
      <c r="J166" s="93"/>
      <c r="K166" s="93"/>
      <c r="L166" s="93"/>
      <c r="M166" s="93"/>
      <c r="N166" s="189"/>
    </row>
    <row r="167" spans="1:14" outlineLevel="2" x14ac:dyDescent="0.2">
      <c r="A167" s="191"/>
      <c r="B167" s="345"/>
      <c r="C167" s="192" t="s">
        <v>190</v>
      </c>
      <c r="D167" s="93">
        <f>IF(D180=0,0,D$41/D163)</f>
        <v>0.15</v>
      </c>
      <c r="E167" s="93"/>
      <c r="F167" s="93"/>
      <c r="G167" s="94"/>
      <c r="H167" s="94"/>
      <c r="I167" s="93">
        <f>IF(I180=0,0,I$41/I163)</f>
        <v>0.15</v>
      </c>
      <c r="J167" s="93"/>
      <c r="K167" s="93"/>
      <c r="L167" s="93"/>
      <c r="M167" s="93"/>
      <c r="N167" s="189"/>
    </row>
    <row r="168" spans="1:14" outlineLevel="2" x14ac:dyDescent="0.2">
      <c r="A168" s="191"/>
      <c r="B168" s="345"/>
      <c r="C168" s="192" t="s">
        <v>191</v>
      </c>
      <c r="D168" s="93">
        <f>IF(D181=0,0,D$41/D163)</f>
        <v>0.15</v>
      </c>
      <c r="E168" s="93"/>
      <c r="F168" s="93"/>
      <c r="G168" s="94"/>
      <c r="H168" s="94"/>
      <c r="I168" s="93">
        <f>IF(I181=0,0,I$41/I163)</f>
        <v>0.15</v>
      </c>
      <c r="J168" s="93"/>
      <c r="K168" s="93"/>
      <c r="L168" s="93"/>
      <c r="M168" s="93"/>
      <c r="N168" s="189"/>
    </row>
    <row r="169" spans="1:14" outlineLevel="2" x14ac:dyDescent="0.2">
      <c r="A169" s="191"/>
      <c r="B169" s="345"/>
      <c r="C169" s="192" t="s">
        <v>192</v>
      </c>
      <c r="D169" s="95" t="s">
        <v>193</v>
      </c>
      <c r="E169" s="93"/>
      <c r="F169" s="93"/>
      <c r="G169" s="94"/>
      <c r="H169" s="94"/>
      <c r="I169" s="93">
        <f>IF(I182=0,0,I$41/I163)</f>
        <v>0.15</v>
      </c>
      <c r="J169" s="93"/>
      <c r="K169" s="93"/>
      <c r="L169" s="93"/>
      <c r="M169" s="93"/>
      <c r="N169" s="189"/>
    </row>
    <row r="170" spans="1:14" outlineLevel="2" x14ac:dyDescent="0.2">
      <c r="A170" s="191"/>
      <c r="B170" s="345"/>
      <c r="C170" s="192" t="s">
        <v>194</v>
      </c>
      <c r="D170" s="93">
        <f>IF(D183=0,0,D$41/D163)</f>
        <v>0.15</v>
      </c>
      <c r="E170" s="93"/>
      <c r="F170" s="93"/>
      <c r="G170" s="94"/>
      <c r="H170" s="94"/>
      <c r="I170" s="93">
        <f>IF(I183=0,0,I$41/I163)</f>
        <v>0.15</v>
      </c>
      <c r="J170" s="93"/>
      <c r="K170" s="93"/>
      <c r="L170" s="93"/>
      <c r="M170" s="93"/>
      <c r="N170" s="189"/>
    </row>
    <row r="171" spans="1:14" outlineLevel="2" x14ac:dyDescent="0.2">
      <c r="A171" s="191"/>
      <c r="B171" s="345"/>
      <c r="C171" s="192" t="s">
        <v>195</v>
      </c>
      <c r="D171" s="93">
        <f>IF(D184=0,0,D$41/D163)</f>
        <v>0.15</v>
      </c>
      <c r="E171" s="93"/>
      <c r="F171" s="93"/>
      <c r="G171" s="94"/>
      <c r="H171" s="94"/>
      <c r="I171" s="93">
        <f>IF(I184=0,0,I$41/I163)</f>
        <v>0.15</v>
      </c>
      <c r="J171" s="93"/>
      <c r="K171" s="93"/>
      <c r="L171" s="93"/>
      <c r="M171" s="93"/>
      <c r="N171" s="189"/>
    </row>
    <row r="172" spans="1:14" outlineLevel="2" x14ac:dyDescent="0.2">
      <c r="A172" s="191"/>
      <c r="B172" s="345"/>
      <c r="C172" s="192" t="s">
        <v>196</v>
      </c>
      <c r="D172" s="93">
        <f>IF(D185=0,0,D$41/D163)</f>
        <v>0.15</v>
      </c>
      <c r="E172" s="93"/>
      <c r="F172" s="93"/>
      <c r="G172" s="94"/>
      <c r="H172" s="94"/>
      <c r="I172" s="93">
        <f>IF(I185=0,0,I$41/I163)</f>
        <v>0.15</v>
      </c>
      <c r="J172" s="93"/>
      <c r="K172" s="93"/>
      <c r="L172" s="93"/>
      <c r="M172" s="93"/>
      <c r="N172" s="189"/>
    </row>
    <row r="173" spans="1:14" outlineLevel="2" x14ac:dyDescent="0.2">
      <c r="A173" s="191"/>
      <c r="B173" s="345"/>
      <c r="C173" s="192" t="s">
        <v>197</v>
      </c>
      <c r="D173" s="93">
        <f>IF(D186=0,0,D$41/D163)</f>
        <v>0.15</v>
      </c>
      <c r="E173" s="93"/>
      <c r="F173" s="93"/>
      <c r="G173" s="94"/>
      <c r="H173" s="94"/>
      <c r="I173" s="93">
        <f>IF(I186=0,0,I$41/I163)</f>
        <v>0.15</v>
      </c>
      <c r="J173" s="93"/>
      <c r="K173" s="93"/>
      <c r="L173" s="93"/>
      <c r="M173" s="93"/>
      <c r="N173" s="189"/>
    </row>
    <row r="174" spans="1:14" outlineLevel="2" x14ac:dyDescent="0.2">
      <c r="A174" s="191"/>
      <c r="B174" s="345"/>
      <c r="C174" s="192" t="s">
        <v>198</v>
      </c>
      <c r="D174" s="95" t="s">
        <v>193</v>
      </c>
      <c r="E174" s="93"/>
      <c r="F174" s="93"/>
      <c r="G174" s="94"/>
      <c r="H174" s="94"/>
      <c r="I174" s="93">
        <f>IF(I187=0,0,I$41/I163)</f>
        <v>0.15</v>
      </c>
      <c r="J174" s="93"/>
      <c r="K174" s="93"/>
      <c r="L174" s="93"/>
      <c r="M174" s="93"/>
      <c r="N174" s="189"/>
    </row>
    <row r="175" spans="1:14" outlineLevel="2" x14ac:dyDescent="0.2">
      <c r="A175" s="191"/>
      <c r="B175" s="345"/>
      <c r="C175" s="192" t="s">
        <v>199</v>
      </c>
      <c r="D175" s="93">
        <f>IF(D188=0,0,D$41/D163)</f>
        <v>0.15</v>
      </c>
      <c r="E175" s="93"/>
      <c r="F175" s="93"/>
      <c r="G175" s="94"/>
      <c r="H175" s="94"/>
      <c r="I175" s="93">
        <f>IF(I188=0,0,I$41/I163)</f>
        <v>0.15</v>
      </c>
      <c r="J175" s="93"/>
      <c r="K175" s="93"/>
      <c r="L175" s="93"/>
      <c r="M175" s="93"/>
      <c r="N175" s="189"/>
    </row>
    <row r="176" spans="1:14" outlineLevel="2" x14ac:dyDescent="0.2">
      <c r="A176" s="191"/>
      <c r="B176" s="346"/>
      <c r="C176" s="192" t="s">
        <v>200</v>
      </c>
      <c r="D176" s="93">
        <f>IF(D189=0,0,D$41/D163)</f>
        <v>0.15</v>
      </c>
      <c r="E176" s="93"/>
      <c r="F176" s="93"/>
      <c r="G176" s="94"/>
      <c r="H176" s="94"/>
      <c r="I176" s="95" t="s">
        <v>193</v>
      </c>
      <c r="J176" s="93"/>
      <c r="K176" s="93"/>
      <c r="L176" s="93"/>
      <c r="M176" s="93"/>
      <c r="N176" s="189"/>
    </row>
    <row r="177" spans="1:14" outlineLevel="2" x14ac:dyDescent="0.2">
      <c r="A177" s="191"/>
      <c r="B177" s="344" t="s">
        <v>201</v>
      </c>
      <c r="C177" s="192" t="s">
        <v>187</v>
      </c>
      <c r="D177" s="93">
        <v>0.5</v>
      </c>
      <c r="E177" s="69"/>
      <c r="F177" s="69"/>
      <c r="G177" s="70"/>
      <c r="H177" s="70"/>
      <c r="I177" s="93">
        <v>0.5</v>
      </c>
      <c r="J177" s="69"/>
      <c r="K177" s="69"/>
      <c r="L177" s="69"/>
      <c r="M177" s="69"/>
      <c r="N177" s="189"/>
    </row>
    <row r="178" spans="1:14" outlineLevel="2" x14ac:dyDescent="0.2">
      <c r="A178" s="191"/>
      <c r="B178" s="345"/>
      <c r="C178" s="192" t="s">
        <v>188</v>
      </c>
      <c r="D178" s="93">
        <v>0.5</v>
      </c>
      <c r="E178" s="69"/>
      <c r="F178" s="69"/>
      <c r="G178" s="70"/>
      <c r="H178" s="70"/>
      <c r="I178" s="93">
        <v>0.5</v>
      </c>
      <c r="J178" s="69"/>
      <c r="K178" s="69"/>
      <c r="L178" s="69"/>
      <c r="M178" s="69"/>
      <c r="N178" s="189"/>
    </row>
    <row r="179" spans="1:14" outlineLevel="2" x14ac:dyDescent="0.2">
      <c r="A179" s="191"/>
      <c r="B179" s="345"/>
      <c r="C179" s="192" t="s">
        <v>189</v>
      </c>
      <c r="D179" s="93">
        <v>0.5</v>
      </c>
      <c r="E179" s="69"/>
      <c r="F179" s="69"/>
      <c r="G179" s="70"/>
      <c r="H179" s="70"/>
      <c r="I179" s="93">
        <v>0.5</v>
      </c>
      <c r="J179" s="69"/>
      <c r="K179" s="69"/>
      <c r="L179" s="69"/>
      <c r="M179" s="69"/>
      <c r="N179" s="189"/>
    </row>
    <row r="180" spans="1:14" outlineLevel="2" x14ac:dyDescent="0.2">
      <c r="A180" s="191"/>
      <c r="B180" s="345"/>
      <c r="C180" s="192" t="s">
        <v>190</v>
      </c>
      <c r="D180" s="93">
        <v>0.5</v>
      </c>
      <c r="E180" s="69"/>
      <c r="F180" s="69"/>
      <c r="G180" s="70"/>
      <c r="H180" s="70"/>
      <c r="I180" s="93">
        <v>0.5</v>
      </c>
      <c r="J180" s="69"/>
      <c r="K180" s="69"/>
      <c r="L180" s="69"/>
      <c r="M180" s="69"/>
      <c r="N180" s="189"/>
    </row>
    <row r="181" spans="1:14" outlineLevel="2" x14ac:dyDescent="0.2">
      <c r="A181" s="191"/>
      <c r="B181" s="345"/>
      <c r="C181" s="192" t="s">
        <v>191</v>
      </c>
      <c r="D181" s="93">
        <v>0.5</v>
      </c>
      <c r="E181" s="69"/>
      <c r="F181" s="69"/>
      <c r="G181" s="70"/>
      <c r="H181" s="70"/>
      <c r="I181" s="93">
        <v>0.5</v>
      </c>
      <c r="J181" s="69"/>
      <c r="K181" s="69"/>
      <c r="L181" s="69"/>
      <c r="M181" s="69"/>
      <c r="N181" s="189"/>
    </row>
    <row r="182" spans="1:14" outlineLevel="2" x14ac:dyDescent="0.2">
      <c r="A182" s="191"/>
      <c r="B182" s="345"/>
      <c r="C182" s="192" t="s">
        <v>192</v>
      </c>
      <c r="D182" s="71" t="s">
        <v>193</v>
      </c>
      <c r="E182" s="69"/>
      <c r="F182" s="69"/>
      <c r="G182" s="70"/>
      <c r="H182" s="70"/>
      <c r="I182" s="93">
        <v>0.5</v>
      </c>
      <c r="J182" s="69"/>
      <c r="K182" s="69"/>
      <c r="L182" s="69"/>
      <c r="M182" s="69"/>
      <c r="N182" s="189"/>
    </row>
    <row r="183" spans="1:14" outlineLevel="2" x14ac:dyDescent="0.2">
      <c r="A183" s="191"/>
      <c r="B183" s="345"/>
      <c r="C183" s="192" t="s">
        <v>194</v>
      </c>
      <c r="D183" s="93">
        <v>0.5</v>
      </c>
      <c r="E183" s="69"/>
      <c r="F183" s="69"/>
      <c r="G183" s="70"/>
      <c r="H183" s="70"/>
      <c r="I183" s="93">
        <v>0.5</v>
      </c>
      <c r="J183" s="69"/>
      <c r="K183" s="69"/>
      <c r="L183" s="69"/>
      <c r="M183" s="69"/>
      <c r="N183" s="189"/>
    </row>
    <row r="184" spans="1:14" outlineLevel="2" x14ac:dyDescent="0.2">
      <c r="A184" s="191"/>
      <c r="B184" s="345"/>
      <c r="C184" s="192" t="s">
        <v>195</v>
      </c>
      <c r="D184" s="93">
        <v>0.5</v>
      </c>
      <c r="E184" s="69"/>
      <c r="F184" s="69"/>
      <c r="G184" s="70"/>
      <c r="H184" s="70"/>
      <c r="I184" s="93">
        <v>0.5</v>
      </c>
      <c r="J184" s="69"/>
      <c r="K184" s="69"/>
      <c r="L184" s="69"/>
      <c r="M184" s="69"/>
      <c r="N184" s="189"/>
    </row>
    <row r="185" spans="1:14" outlineLevel="2" x14ac:dyDescent="0.2">
      <c r="A185" s="191"/>
      <c r="B185" s="345"/>
      <c r="C185" s="192" t="s">
        <v>196</v>
      </c>
      <c r="D185" s="93">
        <v>0.5</v>
      </c>
      <c r="E185" s="69"/>
      <c r="F185" s="69"/>
      <c r="G185" s="70"/>
      <c r="H185" s="70"/>
      <c r="I185" s="93">
        <v>0.5</v>
      </c>
      <c r="J185" s="69"/>
      <c r="K185" s="69"/>
      <c r="L185" s="69"/>
      <c r="M185" s="69"/>
      <c r="N185" s="189"/>
    </row>
    <row r="186" spans="1:14" outlineLevel="2" x14ac:dyDescent="0.2">
      <c r="A186" s="191"/>
      <c r="B186" s="345"/>
      <c r="C186" s="192" t="s">
        <v>197</v>
      </c>
      <c r="D186" s="93">
        <v>1</v>
      </c>
      <c r="E186" s="69"/>
      <c r="F186" s="69"/>
      <c r="G186" s="70"/>
      <c r="H186" s="70"/>
      <c r="I186" s="93">
        <v>1</v>
      </c>
      <c r="J186" s="69"/>
      <c r="K186" s="69"/>
      <c r="L186" s="69"/>
      <c r="M186" s="69"/>
      <c r="N186" s="189"/>
    </row>
    <row r="187" spans="1:14" outlineLevel="2" x14ac:dyDescent="0.2">
      <c r="A187" s="191"/>
      <c r="B187" s="345"/>
      <c r="C187" s="192" t="s">
        <v>198</v>
      </c>
      <c r="D187" s="71" t="s">
        <v>193</v>
      </c>
      <c r="E187" s="69"/>
      <c r="F187" s="69"/>
      <c r="G187" s="70"/>
      <c r="H187" s="70"/>
      <c r="I187" s="93">
        <v>1</v>
      </c>
      <c r="J187" s="69"/>
      <c r="K187" s="69"/>
      <c r="L187" s="69"/>
      <c r="M187" s="69"/>
      <c r="N187" s="189"/>
    </row>
    <row r="188" spans="1:14" outlineLevel="2" x14ac:dyDescent="0.2">
      <c r="A188" s="191"/>
      <c r="B188" s="345"/>
      <c r="C188" s="192" t="s">
        <v>199</v>
      </c>
      <c r="D188" s="93">
        <v>0.5</v>
      </c>
      <c r="E188" s="69"/>
      <c r="F188" s="69"/>
      <c r="G188" s="70"/>
      <c r="H188" s="70"/>
      <c r="I188" s="93">
        <v>0.5</v>
      </c>
      <c r="J188" s="69"/>
      <c r="K188" s="69"/>
      <c r="L188" s="69"/>
      <c r="M188" s="69"/>
      <c r="N188" s="189"/>
    </row>
    <row r="189" spans="1:14" outlineLevel="2" x14ac:dyDescent="0.2">
      <c r="A189" s="191"/>
      <c r="B189" s="358"/>
      <c r="C189" s="193" t="s">
        <v>200</v>
      </c>
      <c r="D189" s="96">
        <v>0.5</v>
      </c>
      <c r="E189" s="72"/>
      <c r="F189" s="72"/>
      <c r="G189" s="73"/>
      <c r="H189" s="73"/>
      <c r="I189" s="96">
        <v>0.5</v>
      </c>
      <c r="J189" s="72"/>
      <c r="K189" s="72"/>
      <c r="L189" s="72"/>
      <c r="M189" s="72"/>
      <c r="N189" s="189"/>
    </row>
    <row r="190" spans="1:14" ht="14.25" outlineLevel="1" x14ac:dyDescent="0.25">
      <c r="A190" s="191"/>
      <c r="B190" s="74" t="s">
        <v>213</v>
      </c>
      <c r="C190" s="52"/>
      <c r="D190" s="196"/>
      <c r="E190" s="196"/>
      <c r="F190" s="196"/>
      <c r="G190" s="197"/>
      <c r="H190" s="197"/>
      <c r="I190" s="196"/>
      <c r="J190" s="196"/>
      <c r="K190" s="196"/>
      <c r="L190" s="196"/>
      <c r="M190" s="75">
        <f>SUMPRODUCT('[1]Нормативы ДО'!D192:M222,'[1]Нормативы ДО'!$D$638:$M$668)</f>
        <v>760.32308823529411</v>
      </c>
    </row>
    <row r="191" spans="1:14" ht="12.75" outlineLevel="1" x14ac:dyDescent="0.2">
      <c r="A191" s="191"/>
      <c r="B191" s="125"/>
      <c r="C191" s="192" t="s">
        <v>264</v>
      </c>
      <c r="D191" s="206">
        <v>0</v>
      </c>
      <c r="E191" s="206"/>
      <c r="F191" s="206"/>
      <c r="G191" s="207"/>
      <c r="H191" s="207"/>
      <c r="I191" s="206">
        <v>300</v>
      </c>
      <c r="J191" s="206"/>
      <c r="K191" s="206"/>
      <c r="L191" s="206"/>
      <c r="M191" s="208"/>
    </row>
    <row r="192" spans="1:14" ht="11.45" customHeight="1" outlineLevel="2" x14ac:dyDescent="0.2">
      <c r="A192" s="191"/>
      <c r="B192" s="345" t="s">
        <v>180</v>
      </c>
      <c r="C192" s="190" t="s">
        <v>181</v>
      </c>
      <c r="D192" s="76"/>
      <c r="E192" s="76"/>
      <c r="F192" s="76"/>
      <c r="G192" s="76"/>
      <c r="H192" s="76"/>
      <c r="I192" s="76"/>
      <c r="J192" s="76"/>
      <c r="K192" s="76"/>
      <c r="L192" s="76"/>
      <c r="M192" s="76"/>
    </row>
    <row r="193" spans="1:14" outlineLevel="2" x14ac:dyDescent="0.2">
      <c r="A193" s="191"/>
      <c r="B193" s="345"/>
      <c r="C193" s="190" t="s">
        <v>182</v>
      </c>
      <c r="D193" s="80"/>
      <c r="E193" s="80"/>
      <c r="F193" s="80"/>
      <c r="G193" s="80"/>
      <c r="H193" s="80"/>
      <c r="I193" s="80"/>
      <c r="J193" s="80"/>
      <c r="K193" s="80"/>
      <c r="L193" s="80"/>
      <c r="M193" s="80"/>
    </row>
    <row r="194" spans="1:14" outlineLevel="2" x14ac:dyDescent="0.2">
      <c r="A194" s="191"/>
      <c r="B194" s="345"/>
      <c r="C194" s="190" t="s">
        <v>183</v>
      </c>
      <c r="D194" s="80"/>
      <c r="E194" s="80"/>
      <c r="F194" s="80"/>
      <c r="G194" s="80"/>
      <c r="H194" s="80"/>
      <c r="I194" s="80"/>
      <c r="J194" s="80"/>
      <c r="K194" s="80"/>
      <c r="L194" s="80"/>
      <c r="M194" s="80"/>
      <c r="N194" s="177"/>
    </row>
    <row r="195" spans="1:14" outlineLevel="2" x14ac:dyDescent="0.2">
      <c r="A195" s="191"/>
      <c r="B195" s="345"/>
      <c r="C195" s="190" t="s">
        <v>184</v>
      </c>
      <c r="D195" s="80"/>
      <c r="E195" s="80"/>
      <c r="F195" s="80"/>
      <c r="G195" s="80"/>
      <c r="H195" s="80"/>
      <c r="I195" s="80"/>
      <c r="J195" s="80"/>
      <c r="K195" s="80"/>
      <c r="L195" s="80"/>
      <c r="M195" s="80"/>
      <c r="N195" s="177"/>
    </row>
    <row r="196" spans="1:14" outlineLevel="2" x14ac:dyDescent="0.2">
      <c r="A196" s="191"/>
      <c r="B196" s="346"/>
      <c r="C196" s="190" t="s">
        <v>185</v>
      </c>
      <c r="D196" s="80"/>
      <c r="E196" s="80"/>
      <c r="F196" s="80"/>
      <c r="G196" s="80"/>
      <c r="H196" s="80"/>
      <c r="I196" s="80"/>
      <c r="J196" s="80"/>
      <c r="K196" s="80"/>
      <c r="L196" s="80"/>
      <c r="M196" s="80"/>
      <c r="N196" s="177"/>
    </row>
    <row r="197" spans="1:14" ht="11.45" customHeight="1" outlineLevel="2" x14ac:dyDescent="0.2">
      <c r="A197" s="191"/>
      <c r="B197" s="344" t="s">
        <v>186</v>
      </c>
      <c r="C197" s="192" t="s">
        <v>187</v>
      </c>
      <c r="D197" s="209">
        <f t="shared" ref="D197:M201" si="31">$D164/$D14</f>
        <v>1.4999999999999999E-2</v>
      </c>
      <c r="E197" s="210">
        <f t="shared" si="31"/>
        <v>1.4999999999999999E-2</v>
      </c>
      <c r="F197" s="210">
        <f t="shared" si="31"/>
        <v>1.4999999999999999E-2</v>
      </c>
      <c r="G197" s="210">
        <f t="shared" si="31"/>
        <v>1.4999999999999999E-2</v>
      </c>
      <c r="H197" s="210">
        <f t="shared" si="31"/>
        <v>1.4999999999999999E-2</v>
      </c>
      <c r="I197" s="209">
        <f t="shared" si="31"/>
        <v>1.4999999999999999E-2</v>
      </c>
      <c r="J197" s="209">
        <f t="shared" si="31"/>
        <v>1.4999999999999999E-2</v>
      </c>
      <c r="K197" s="209">
        <f t="shared" si="31"/>
        <v>1.4999999999999999E-2</v>
      </c>
      <c r="L197" s="209">
        <f t="shared" si="31"/>
        <v>1.4999999999999999E-2</v>
      </c>
      <c r="M197" s="209">
        <f t="shared" si="31"/>
        <v>1.4999999999999999E-2</v>
      </c>
      <c r="N197" s="177"/>
    </row>
    <row r="198" spans="1:14" outlineLevel="2" x14ac:dyDescent="0.2">
      <c r="A198" s="191"/>
      <c r="B198" s="345"/>
      <c r="C198" s="192" t="s">
        <v>188</v>
      </c>
      <c r="D198" s="209">
        <f t="shared" si="31"/>
        <v>1.4999999999999999E-2</v>
      </c>
      <c r="E198" s="210">
        <f t="shared" si="31"/>
        <v>1.4999999999999999E-2</v>
      </c>
      <c r="F198" s="210">
        <f t="shared" si="31"/>
        <v>1.4999999999999999E-2</v>
      </c>
      <c r="G198" s="210">
        <f t="shared" si="31"/>
        <v>1.4999999999999999E-2</v>
      </c>
      <c r="H198" s="210">
        <f t="shared" si="31"/>
        <v>1.4999999999999999E-2</v>
      </c>
      <c r="I198" s="209">
        <f t="shared" si="31"/>
        <v>1.4999999999999999E-2</v>
      </c>
      <c r="J198" s="209">
        <f t="shared" si="31"/>
        <v>1.4999999999999999E-2</v>
      </c>
      <c r="K198" s="209">
        <f t="shared" si="31"/>
        <v>1.4999999999999999E-2</v>
      </c>
      <c r="L198" s="209">
        <f t="shared" si="31"/>
        <v>1.4999999999999999E-2</v>
      </c>
      <c r="M198" s="209">
        <f t="shared" si="31"/>
        <v>1.4999999999999999E-2</v>
      </c>
      <c r="N198" s="177"/>
    </row>
    <row r="199" spans="1:14" outlineLevel="2" x14ac:dyDescent="0.2">
      <c r="A199" s="191"/>
      <c r="B199" s="345"/>
      <c r="C199" s="192" t="s">
        <v>189</v>
      </c>
      <c r="D199" s="209">
        <f t="shared" si="31"/>
        <v>1.4999999999999999E-2</v>
      </c>
      <c r="E199" s="210">
        <f t="shared" si="31"/>
        <v>1.4999999999999999E-2</v>
      </c>
      <c r="F199" s="210">
        <f t="shared" si="31"/>
        <v>1.4999999999999999E-2</v>
      </c>
      <c r="G199" s="210">
        <f t="shared" si="31"/>
        <v>1.4999999999999999E-2</v>
      </c>
      <c r="H199" s="210">
        <f t="shared" si="31"/>
        <v>1.4999999999999999E-2</v>
      </c>
      <c r="I199" s="209">
        <f t="shared" si="31"/>
        <v>1.4999999999999999E-2</v>
      </c>
      <c r="J199" s="209">
        <f t="shared" si="31"/>
        <v>1.4999999999999999E-2</v>
      </c>
      <c r="K199" s="209">
        <f t="shared" si="31"/>
        <v>1.4999999999999999E-2</v>
      </c>
      <c r="L199" s="209">
        <f t="shared" si="31"/>
        <v>1.4999999999999999E-2</v>
      </c>
      <c r="M199" s="209">
        <f t="shared" si="31"/>
        <v>1.4999999999999999E-2</v>
      </c>
      <c r="N199" s="177"/>
    </row>
    <row r="200" spans="1:14" outlineLevel="2" x14ac:dyDescent="0.2">
      <c r="A200" s="191"/>
      <c r="B200" s="345"/>
      <c r="C200" s="192" t="s">
        <v>190</v>
      </c>
      <c r="D200" s="209">
        <f t="shared" si="31"/>
        <v>1.4999999999999999E-2</v>
      </c>
      <c r="E200" s="210">
        <f t="shared" si="31"/>
        <v>1.4999999999999999E-2</v>
      </c>
      <c r="F200" s="210">
        <f t="shared" si="31"/>
        <v>1.4999999999999999E-2</v>
      </c>
      <c r="G200" s="210">
        <f t="shared" si="31"/>
        <v>1.4999999999999999E-2</v>
      </c>
      <c r="H200" s="210">
        <f t="shared" si="31"/>
        <v>1.4999999999999999E-2</v>
      </c>
      <c r="I200" s="209">
        <f t="shared" si="31"/>
        <v>1.4999999999999999E-2</v>
      </c>
      <c r="J200" s="209">
        <f t="shared" si="31"/>
        <v>1.4999999999999999E-2</v>
      </c>
      <c r="K200" s="209">
        <f t="shared" si="31"/>
        <v>1.4999999999999999E-2</v>
      </c>
      <c r="L200" s="209">
        <f t="shared" si="31"/>
        <v>1.4999999999999999E-2</v>
      </c>
      <c r="M200" s="209">
        <f t="shared" si="31"/>
        <v>1.4999999999999999E-2</v>
      </c>
      <c r="N200" s="177"/>
    </row>
    <row r="201" spans="1:14" outlineLevel="2" x14ac:dyDescent="0.2">
      <c r="A201" s="191"/>
      <c r="B201" s="345"/>
      <c r="C201" s="192" t="s">
        <v>191</v>
      </c>
      <c r="D201" s="209">
        <f t="shared" si="31"/>
        <v>1.4999999999999999E-2</v>
      </c>
      <c r="E201" s="210">
        <f t="shared" si="31"/>
        <v>1.4999999999999999E-2</v>
      </c>
      <c r="F201" s="210">
        <f t="shared" si="31"/>
        <v>1.4999999999999999E-2</v>
      </c>
      <c r="G201" s="210">
        <f t="shared" si="31"/>
        <v>1.4999999999999999E-2</v>
      </c>
      <c r="H201" s="210">
        <f t="shared" si="31"/>
        <v>1.4999999999999999E-2</v>
      </c>
      <c r="I201" s="209">
        <f t="shared" si="31"/>
        <v>1.4999999999999999E-2</v>
      </c>
      <c r="J201" s="209">
        <f t="shared" si="31"/>
        <v>1.4999999999999999E-2</v>
      </c>
      <c r="K201" s="209">
        <f t="shared" si="31"/>
        <v>1.4999999999999999E-2</v>
      </c>
      <c r="L201" s="209">
        <f t="shared" si="31"/>
        <v>1.4999999999999999E-2</v>
      </c>
      <c r="M201" s="209">
        <f t="shared" si="31"/>
        <v>1.4999999999999999E-2</v>
      </c>
      <c r="N201" s="177"/>
    </row>
    <row r="202" spans="1:14" outlineLevel="2" x14ac:dyDescent="0.2">
      <c r="A202" s="191"/>
      <c r="B202" s="345"/>
      <c r="C202" s="192" t="s">
        <v>192</v>
      </c>
      <c r="D202" s="211"/>
      <c r="E202" s="211"/>
      <c r="F202" s="211"/>
      <c r="G202" s="211"/>
      <c r="H202" s="211"/>
      <c r="I202" s="209">
        <f t="shared" ref="I202:M208" si="32">$I169/$I19</f>
        <v>8.8235294117647058E-3</v>
      </c>
      <c r="J202" s="209">
        <f t="shared" si="32"/>
        <v>8.8235294117647058E-3</v>
      </c>
      <c r="K202" s="209">
        <f t="shared" si="32"/>
        <v>8.8235294117647058E-3</v>
      </c>
      <c r="L202" s="209">
        <f t="shared" si="32"/>
        <v>8.8235294117647058E-3</v>
      </c>
      <c r="M202" s="209">
        <f t="shared" si="32"/>
        <v>8.8235294117647058E-3</v>
      </c>
      <c r="N202" s="177"/>
    </row>
    <row r="203" spans="1:14" outlineLevel="2" x14ac:dyDescent="0.2">
      <c r="A203" s="191"/>
      <c r="B203" s="345"/>
      <c r="C203" s="192" t="s">
        <v>194</v>
      </c>
      <c r="D203" s="209">
        <f t="shared" ref="D203:H206" si="33">$D170/$D20</f>
        <v>1.4999999999999999E-2</v>
      </c>
      <c r="E203" s="210">
        <f t="shared" si="33"/>
        <v>1.4999999999999999E-2</v>
      </c>
      <c r="F203" s="210">
        <f t="shared" si="33"/>
        <v>1.4999999999999999E-2</v>
      </c>
      <c r="G203" s="210">
        <f t="shared" si="33"/>
        <v>1.4999999999999999E-2</v>
      </c>
      <c r="H203" s="210">
        <f t="shared" si="33"/>
        <v>1.4999999999999999E-2</v>
      </c>
      <c r="I203" s="209">
        <f t="shared" si="32"/>
        <v>1.4999999999999999E-2</v>
      </c>
      <c r="J203" s="209">
        <f t="shared" si="32"/>
        <v>1.4999999999999999E-2</v>
      </c>
      <c r="K203" s="209">
        <f t="shared" si="32"/>
        <v>1.4999999999999999E-2</v>
      </c>
      <c r="L203" s="209">
        <f t="shared" si="32"/>
        <v>1.4999999999999999E-2</v>
      </c>
      <c r="M203" s="209">
        <f t="shared" si="32"/>
        <v>1.4999999999999999E-2</v>
      </c>
      <c r="N203" s="177"/>
    </row>
    <row r="204" spans="1:14" outlineLevel="2" x14ac:dyDescent="0.2">
      <c r="A204" s="191"/>
      <c r="B204" s="345"/>
      <c r="C204" s="192" t="s">
        <v>195</v>
      </c>
      <c r="D204" s="209">
        <f t="shared" si="33"/>
        <v>1.4999999999999999E-2</v>
      </c>
      <c r="E204" s="210">
        <f t="shared" si="33"/>
        <v>1.4999999999999999E-2</v>
      </c>
      <c r="F204" s="210">
        <f t="shared" si="33"/>
        <v>1.4999999999999999E-2</v>
      </c>
      <c r="G204" s="210">
        <f t="shared" si="33"/>
        <v>1.4999999999999999E-2</v>
      </c>
      <c r="H204" s="210">
        <f t="shared" si="33"/>
        <v>1.4999999999999999E-2</v>
      </c>
      <c r="I204" s="209">
        <f t="shared" si="32"/>
        <v>8.8235294117647058E-3</v>
      </c>
      <c r="J204" s="209">
        <f t="shared" si="32"/>
        <v>8.8235294117647058E-3</v>
      </c>
      <c r="K204" s="209">
        <f t="shared" si="32"/>
        <v>8.8235294117647058E-3</v>
      </c>
      <c r="L204" s="209">
        <f t="shared" si="32"/>
        <v>8.8235294117647058E-3</v>
      </c>
      <c r="M204" s="209">
        <f t="shared" si="32"/>
        <v>8.8235294117647058E-3</v>
      </c>
      <c r="N204" s="177"/>
    </row>
    <row r="205" spans="1:14" outlineLevel="2" x14ac:dyDescent="0.2">
      <c r="A205" s="191"/>
      <c r="B205" s="345"/>
      <c r="C205" s="192" t="s">
        <v>196</v>
      </c>
      <c r="D205" s="209">
        <f t="shared" si="33"/>
        <v>1.4999999999999999E-2</v>
      </c>
      <c r="E205" s="210">
        <f t="shared" si="33"/>
        <v>1.4999999999999999E-2</v>
      </c>
      <c r="F205" s="210">
        <f t="shared" si="33"/>
        <v>1.4999999999999999E-2</v>
      </c>
      <c r="G205" s="210">
        <f t="shared" si="33"/>
        <v>1.4999999999999999E-2</v>
      </c>
      <c r="H205" s="210">
        <f t="shared" si="33"/>
        <v>1.4999999999999999E-2</v>
      </c>
      <c r="I205" s="209">
        <f t="shared" si="32"/>
        <v>1.4999999999999999E-2</v>
      </c>
      <c r="J205" s="209">
        <f t="shared" si="32"/>
        <v>1.4999999999999999E-2</v>
      </c>
      <c r="K205" s="209">
        <f t="shared" si="32"/>
        <v>1.4999999999999999E-2</v>
      </c>
      <c r="L205" s="209">
        <f t="shared" si="32"/>
        <v>1.4999999999999999E-2</v>
      </c>
      <c r="M205" s="209">
        <f t="shared" si="32"/>
        <v>1.4999999999999999E-2</v>
      </c>
      <c r="N205" s="177"/>
    </row>
    <row r="206" spans="1:14" outlineLevel="2" x14ac:dyDescent="0.2">
      <c r="A206" s="191"/>
      <c r="B206" s="345"/>
      <c r="C206" s="192" t="s">
        <v>197</v>
      </c>
      <c r="D206" s="209">
        <f t="shared" si="33"/>
        <v>1.4999999999999999E-2</v>
      </c>
      <c r="E206" s="210">
        <f t="shared" si="33"/>
        <v>1.4999999999999999E-2</v>
      </c>
      <c r="F206" s="210">
        <f t="shared" si="33"/>
        <v>1.4999999999999999E-2</v>
      </c>
      <c r="G206" s="210">
        <f t="shared" si="33"/>
        <v>1.4999999999999999E-2</v>
      </c>
      <c r="H206" s="210">
        <f t="shared" si="33"/>
        <v>1.4999999999999999E-2</v>
      </c>
      <c r="I206" s="209">
        <f t="shared" si="32"/>
        <v>0.01</v>
      </c>
      <c r="J206" s="209">
        <f t="shared" si="32"/>
        <v>0.01</v>
      </c>
      <c r="K206" s="209">
        <f t="shared" si="32"/>
        <v>0.01</v>
      </c>
      <c r="L206" s="209">
        <f t="shared" si="32"/>
        <v>0.01</v>
      </c>
      <c r="M206" s="209">
        <f t="shared" si="32"/>
        <v>0.01</v>
      </c>
      <c r="N206" s="177"/>
    </row>
    <row r="207" spans="1:14" outlineLevel="2" x14ac:dyDescent="0.2">
      <c r="A207" s="191"/>
      <c r="B207" s="345"/>
      <c r="C207" s="192" t="s">
        <v>198</v>
      </c>
      <c r="D207" s="211"/>
      <c r="E207" s="211"/>
      <c r="F207" s="211"/>
      <c r="G207" s="211"/>
      <c r="H207" s="211"/>
      <c r="I207" s="209">
        <f t="shared" si="32"/>
        <v>1.4999999999999999E-2</v>
      </c>
      <c r="J207" s="209">
        <f t="shared" si="32"/>
        <v>1.4999999999999999E-2</v>
      </c>
      <c r="K207" s="209">
        <f t="shared" si="32"/>
        <v>1.4999999999999999E-2</v>
      </c>
      <c r="L207" s="209">
        <f t="shared" si="32"/>
        <v>1.4999999999999999E-2</v>
      </c>
      <c r="M207" s="209">
        <f t="shared" si="32"/>
        <v>1.4999999999999999E-2</v>
      </c>
      <c r="N207" s="177"/>
    </row>
    <row r="208" spans="1:14" outlineLevel="2" x14ac:dyDescent="0.2">
      <c r="A208" s="191"/>
      <c r="B208" s="345"/>
      <c r="C208" s="192" t="s">
        <v>199</v>
      </c>
      <c r="D208" s="209">
        <f t="shared" ref="D208:H214" si="34">$D175/$D25</f>
        <v>1.4999999999999999E-2</v>
      </c>
      <c r="E208" s="210">
        <f t="shared" si="34"/>
        <v>1.4999999999999999E-2</v>
      </c>
      <c r="F208" s="210">
        <f t="shared" si="34"/>
        <v>1.4999999999999999E-2</v>
      </c>
      <c r="G208" s="210">
        <f t="shared" si="34"/>
        <v>1.4999999999999999E-2</v>
      </c>
      <c r="H208" s="210">
        <f t="shared" si="34"/>
        <v>1.4999999999999999E-2</v>
      </c>
      <c r="I208" s="209">
        <f t="shared" si="32"/>
        <v>1.4999999999999999E-2</v>
      </c>
      <c r="J208" s="209">
        <f t="shared" si="32"/>
        <v>1.4999999999999999E-2</v>
      </c>
      <c r="K208" s="209">
        <f t="shared" si="32"/>
        <v>1.4999999999999999E-2</v>
      </c>
      <c r="L208" s="209">
        <f t="shared" si="32"/>
        <v>1.4999999999999999E-2</v>
      </c>
      <c r="M208" s="209">
        <f t="shared" si="32"/>
        <v>1.4999999999999999E-2</v>
      </c>
      <c r="N208" s="177"/>
    </row>
    <row r="209" spans="1:14" outlineLevel="2" x14ac:dyDescent="0.2">
      <c r="A209" s="191"/>
      <c r="B209" s="346"/>
      <c r="C209" s="192" t="s">
        <v>200</v>
      </c>
      <c r="D209" s="209">
        <f t="shared" si="34"/>
        <v>1.4999999999999999E-2</v>
      </c>
      <c r="E209" s="210">
        <f t="shared" si="34"/>
        <v>1.4999999999999999E-2</v>
      </c>
      <c r="F209" s="210">
        <f t="shared" si="34"/>
        <v>1.4999999999999999E-2</v>
      </c>
      <c r="G209" s="210">
        <f t="shared" si="34"/>
        <v>1.4999999999999999E-2</v>
      </c>
      <c r="H209" s="210">
        <f t="shared" si="34"/>
        <v>1.4999999999999999E-2</v>
      </c>
      <c r="I209" s="211"/>
      <c r="J209" s="211"/>
      <c r="K209" s="211"/>
      <c r="L209" s="211"/>
      <c r="M209" s="211"/>
      <c r="N209" s="177"/>
    </row>
    <row r="210" spans="1:14" ht="11.45" customHeight="1" outlineLevel="2" x14ac:dyDescent="0.2">
      <c r="A210" s="191"/>
      <c r="B210" s="344" t="s">
        <v>201</v>
      </c>
      <c r="C210" s="192" t="s">
        <v>187</v>
      </c>
      <c r="D210" s="80">
        <f t="shared" si="34"/>
        <v>8.3333333333333329E-2</v>
      </c>
      <c r="E210" s="81">
        <f t="shared" si="34"/>
        <v>8.3333333333333329E-2</v>
      </c>
      <c r="F210" s="81">
        <f t="shared" si="34"/>
        <v>8.3333333333333329E-2</v>
      </c>
      <c r="G210" s="82">
        <f t="shared" si="34"/>
        <v>8.3333333333333329E-2</v>
      </c>
      <c r="H210" s="82">
        <f t="shared" si="34"/>
        <v>8.3333333333333329E-2</v>
      </c>
      <c r="I210" s="80">
        <f t="shared" ref="I210:M222" si="35">$I177/$I27</f>
        <v>8.3333333333333329E-2</v>
      </c>
      <c r="J210" s="81">
        <f t="shared" si="35"/>
        <v>8.3333333333333329E-2</v>
      </c>
      <c r="K210" s="81">
        <f t="shared" si="35"/>
        <v>8.3333333333333329E-2</v>
      </c>
      <c r="L210" s="81">
        <f t="shared" si="35"/>
        <v>8.3333333333333329E-2</v>
      </c>
      <c r="M210" s="83">
        <f t="shared" si="35"/>
        <v>8.3333333333333329E-2</v>
      </c>
    </row>
    <row r="211" spans="1:14" outlineLevel="2" x14ac:dyDescent="0.2">
      <c r="A211" s="191"/>
      <c r="B211" s="345"/>
      <c r="C211" s="192" t="s">
        <v>188</v>
      </c>
      <c r="D211" s="80">
        <f t="shared" si="34"/>
        <v>8.3333333333333329E-2</v>
      </c>
      <c r="E211" s="81">
        <f t="shared" si="34"/>
        <v>8.3333333333333329E-2</v>
      </c>
      <c r="F211" s="81">
        <f t="shared" si="34"/>
        <v>8.3333333333333329E-2</v>
      </c>
      <c r="G211" s="82">
        <f t="shared" si="34"/>
        <v>8.3333333333333329E-2</v>
      </c>
      <c r="H211" s="82">
        <f t="shared" si="34"/>
        <v>8.3333333333333329E-2</v>
      </c>
      <c r="I211" s="80">
        <f t="shared" si="35"/>
        <v>6.25E-2</v>
      </c>
      <c r="J211" s="81">
        <f t="shared" si="35"/>
        <v>6.25E-2</v>
      </c>
      <c r="K211" s="81">
        <f t="shared" si="35"/>
        <v>6.25E-2</v>
      </c>
      <c r="L211" s="81">
        <f t="shared" si="35"/>
        <v>6.25E-2</v>
      </c>
      <c r="M211" s="83">
        <f t="shared" si="35"/>
        <v>6.25E-2</v>
      </c>
    </row>
    <row r="212" spans="1:14" outlineLevel="2" x14ac:dyDescent="0.2">
      <c r="A212" s="191"/>
      <c r="B212" s="345"/>
      <c r="C212" s="192" t="s">
        <v>189</v>
      </c>
      <c r="D212" s="80">
        <f t="shared" si="34"/>
        <v>8.3333333333333329E-2</v>
      </c>
      <c r="E212" s="81">
        <f t="shared" si="34"/>
        <v>8.3333333333333329E-2</v>
      </c>
      <c r="F212" s="81">
        <f t="shared" si="34"/>
        <v>8.3333333333333329E-2</v>
      </c>
      <c r="G212" s="82">
        <f t="shared" si="34"/>
        <v>8.3333333333333329E-2</v>
      </c>
      <c r="H212" s="82">
        <f t="shared" si="34"/>
        <v>8.3333333333333329E-2</v>
      </c>
      <c r="I212" s="80">
        <f t="shared" si="35"/>
        <v>8.3333333333333329E-2</v>
      </c>
      <c r="J212" s="81">
        <f t="shared" si="35"/>
        <v>8.3333333333333329E-2</v>
      </c>
      <c r="K212" s="81">
        <f t="shared" si="35"/>
        <v>8.3333333333333329E-2</v>
      </c>
      <c r="L212" s="81">
        <f t="shared" si="35"/>
        <v>8.3333333333333329E-2</v>
      </c>
      <c r="M212" s="83">
        <f t="shared" si="35"/>
        <v>8.3333333333333329E-2</v>
      </c>
    </row>
    <row r="213" spans="1:14" outlineLevel="2" x14ac:dyDescent="0.2">
      <c r="A213" s="191"/>
      <c r="B213" s="345"/>
      <c r="C213" s="192" t="s">
        <v>190</v>
      </c>
      <c r="D213" s="80">
        <f t="shared" si="34"/>
        <v>8.3333333333333329E-2</v>
      </c>
      <c r="E213" s="81">
        <f t="shared" si="34"/>
        <v>8.3333333333333329E-2</v>
      </c>
      <c r="F213" s="81">
        <f t="shared" si="34"/>
        <v>8.3333333333333329E-2</v>
      </c>
      <c r="G213" s="82">
        <f t="shared" si="34"/>
        <v>8.3333333333333329E-2</v>
      </c>
      <c r="H213" s="82">
        <f t="shared" si="34"/>
        <v>8.3333333333333329E-2</v>
      </c>
      <c r="I213" s="80">
        <f t="shared" si="35"/>
        <v>0.05</v>
      </c>
      <c r="J213" s="81">
        <f t="shared" si="35"/>
        <v>0.05</v>
      </c>
      <c r="K213" s="81">
        <f t="shared" si="35"/>
        <v>0.05</v>
      </c>
      <c r="L213" s="81">
        <f t="shared" si="35"/>
        <v>0.05</v>
      </c>
      <c r="M213" s="83">
        <f t="shared" si="35"/>
        <v>0.05</v>
      </c>
    </row>
    <row r="214" spans="1:14" outlineLevel="2" x14ac:dyDescent="0.2">
      <c r="A214" s="191"/>
      <c r="B214" s="345"/>
      <c r="C214" s="192" t="s">
        <v>191</v>
      </c>
      <c r="D214" s="80">
        <f t="shared" si="34"/>
        <v>8.3333333333333329E-2</v>
      </c>
      <c r="E214" s="81">
        <f t="shared" si="34"/>
        <v>8.3333333333333329E-2</v>
      </c>
      <c r="F214" s="81">
        <f t="shared" si="34"/>
        <v>8.3333333333333329E-2</v>
      </c>
      <c r="G214" s="82">
        <f t="shared" si="34"/>
        <v>8.3333333333333329E-2</v>
      </c>
      <c r="H214" s="82">
        <f t="shared" si="34"/>
        <v>8.3333333333333329E-2</v>
      </c>
      <c r="I214" s="80">
        <f t="shared" si="35"/>
        <v>0.05</v>
      </c>
      <c r="J214" s="81">
        <f t="shared" si="35"/>
        <v>0.05</v>
      </c>
      <c r="K214" s="81">
        <f t="shared" si="35"/>
        <v>0.05</v>
      </c>
      <c r="L214" s="81">
        <f t="shared" si="35"/>
        <v>0.05</v>
      </c>
      <c r="M214" s="83">
        <f t="shared" si="35"/>
        <v>0.05</v>
      </c>
    </row>
    <row r="215" spans="1:14" outlineLevel="2" x14ac:dyDescent="0.2">
      <c r="A215" s="191"/>
      <c r="B215" s="345"/>
      <c r="C215" s="192" t="s">
        <v>192</v>
      </c>
      <c r="D215" s="84" t="s">
        <v>193</v>
      </c>
      <c r="E215" s="85" t="s">
        <v>193</v>
      </c>
      <c r="F215" s="85" t="s">
        <v>193</v>
      </c>
      <c r="G215" s="86" t="s">
        <v>193</v>
      </c>
      <c r="H215" s="86" t="s">
        <v>193</v>
      </c>
      <c r="I215" s="80">
        <f t="shared" si="35"/>
        <v>4.1666666666666664E-2</v>
      </c>
      <c r="J215" s="81">
        <f t="shared" si="35"/>
        <v>4.1666666666666664E-2</v>
      </c>
      <c r="K215" s="81">
        <f t="shared" si="35"/>
        <v>4.1666666666666664E-2</v>
      </c>
      <c r="L215" s="81">
        <f t="shared" si="35"/>
        <v>4.1666666666666664E-2</v>
      </c>
      <c r="M215" s="83">
        <f t="shared" si="35"/>
        <v>4.1666666666666664E-2</v>
      </c>
    </row>
    <row r="216" spans="1:14" outlineLevel="2" x14ac:dyDescent="0.2">
      <c r="A216" s="191"/>
      <c r="B216" s="345"/>
      <c r="C216" s="192" t="s">
        <v>194</v>
      </c>
      <c r="D216" s="80">
        <f t="shared" ref="D216:H219" si="36">$D183/$D33</f>
        <v>8.3333333333333329E-2</v>
      </c>
      <c r="E216" s="81">
        <f t="shared" si="36"/>
        <v>8.3333333333333329E-2</v>
      </c>
      <c r="F216" s="81">
        <f t="shared" si="36"/>
        <v>8.3333333333333329E-2</v>
      </c>
      <c r="G216" s="82">
        <f t="shared" si="36"/>
        <v>8.3333333333333329E-2</v>
      </c>
      <c r="H216" s="82">
        <f t="shared" si="36"/>
        <v>8.3333333333333329E-2</v>
      </c>
      <c r="I216" s="80">
        <f t="shared" si="35"/>
        <v>6.25E-2</v>
      </c>
      <c r="J216" s="81">
        <f t="shared" si="35"/>
        <v>6.25E-2</v>
      </c>
      <c r="K216" s="81">
        <f t="shared" si="35"/>
        <v>6.25E-2</v>
      </c>
      <c r="L216" s="81">
        <f t="shared" si="35"/>
        <v>6.25E-2</v>
      </c>
      <c r="M216" s="83">
        <f t="shared" si="35"/>
        <v>6.25E-2</v>
      </c>
    </row>
    <row r="217" spans="1:14" outlineLevel="2" x14ac:dyDescent="0.2">
      <c r="A217" s="191"/>
      <c r="B217" s="345"/>
      <c r="C217" s="192" t="s">
        <v>195</v>
      </c>
      <c r="D217" s="80">
        <f t="shared" si="36"/>
        <v>8.3333333333333329E-2</v>
      </c>
      <c r="E217" s="81">
        <f t="shared" si="36"/>
        <v>8.3333333333333329E-2</v>
      </c>
      <c r="F217" s="81">
        <f t="shared" si="36"/>
        <v>8.3333333333333329E-2</v>
      </c>
      <c r="G217" s="82">
        <f t="shared" si="36"/>
        <v>8.3333333333333329E-2</v>
      </c>
      <c r="H217" s="82">
        <f t="shared" si="36"/>
        <v>8.3333333333333329E-2</v>
      </c>
      <c r="I217" s="80">
        <f t="shared" si="35"/>
        <v>0.05</v>
      </c>
      <c r="J217" s="81">
        <f t="shared" si="35"/>
        <v>0.05</v>
      </c>
      <c r="K217" s="81">
        <f t="shared" si="35"/>
        <v>0.05</v>
      </c>
      <c r="L217" s="81">
        <f t="shared" si="35"/>
        <v>0.05</v>
      </c>
      <c r="M217" s="83">
        <f t="shared" si="35"/>
        <v>0.05</v>
      </c>
    </row>
    <row r="218" spans="1:14" outlineLevel="2" x14ac:dyDescent="0.2">
      <c r="A218" s="191"/>
      <c r="B218" s="345"/>
      <c r="C218" s="192" t="s">
        <v>196</v>
      </c>
      <c r="D218" s="80">
        <f t="shared" si="36"/>
        <v>0.1</v>
      </c>
      <c r="E218" s="81">
        <f t="shared" si="36"/>
        <v>0.1</v>
      </c>
      <c r="F218" s="81">
        <f t="shared" si="36"/>
        <v>0.1</v>
      </c>
      <c r="G218" s="82">
        <f t="shared" si="36"/>
        <v>0.1</v>
      </c>
      <c r="H218" s="82">
        <f t="shared" si="36"/>
        <v>0.1</v>
      </c>
      <c r="I218" s="80">
        <f t="shared" si="35"/>
        <v>0.1</v>
      </c>
      <c r="J218" s="81">
        <f t="shared" si="35"/>
        <v>0.1</v>
      </c>
      <c r="K218" s="81">
        <f t="shared" si="35"/>
        <v>0.1</v>
      </c>
      <c r="L218" s="81">
        <f t="shared" si="35"/>
        <v>0.1</v>
      </c>
      <c r="M218" s="83">
        <f t="shared" si="35"/>
        <v>0.1</v>
      </c>
    </row>
    <row r="219" spans="1:14" outlineLevel="2" x14ac:dyDescent="0.2">
      <c r="A219" s="191"/>
      <c r="B219" s="345"/>
      <c r="C219" s="192" t="s">
        <v>197</v>
      </c>
      <c r="D219" s="80">
        <f t="shared" si="36"/>
        <v>0.16666666666666666</v>
      </c>
      <c r="E219" s="81">
        <f t="shared" si="36"/>
        <v>0.16666666666666666</v>
      </c>
      <c r="F219" s="81">
        <f t="shared" si="36"/>
        <v>0.16666666666666666</v>
      </c>
      <c r="G219" s="82">
        <f t="shared" si="36"/>
        <v>0.16666666666666666</v>
      </c>
      <c r="H219" s="82">
        <f t="shared" si="36"/>
        <v>0.16666666666666666</v>
      </c>
      <c r="I219" s="80">
        <f t="shared" si="35"/>
        <v>0.1</v>
      </c>
      <c r="J219" s="81">
        <f t="shared" si="35"/>
        <v>0.1</v>
      </c>
      <c r="K219" s="81">
        <f t="shared" si="35"/>
        <v>0.1</v>
      </c>
      <c r="L219" s="81">
        <f t="shared" si="35"/>
        <v>0.1</v>
      </c>
      <c r="M219" s="83">
        <f t="shared" si="35"/>
        <v>0.1</v>
      </c>
    </row>
    <row r="220" spans="1:14" outlineLevel="2" x14ac:dyDescent="0.2">
      <c r="A220" s="191"/>
      <c r="B220" s="345"/>
      <c r="C220" s="192" t="s">
        <v>198</v>
      </c>
      <c r="D220" s="84" t="s">
        <v>193</v>
      </c>
      <c r="E220" s="85" t="s">
        <v>193</v>
      </c>
      <c r="F220" s="85" t="s">
        <v>193</v>
      </c>
      <c r="G220" s="86" t="s">
        <v>193</v>
      </c>
      <c r="H220" s="86" t="s">
        <v>193</v>
      </c>
      <c r="I220" s="80">
        <f t="shared" si="35"/>
        <v>0.125</v>
      </c>
      <c r="J220" s="81">
        <f t="shared" si="35"/>
        <v>0.125</v>
      </c>
      <c r="K220" s="81">
        <f t="shared" si="35"/>
        <v>0.125</v>
      </c>
      <c r="L220" s="81">
        <f t="shared" si="35"/>
        <v>0.125</v>
      </c>
      <c r="M220" s="83">
        <f t="shared" si="35"/>
        <v>0.125</v>
      </c>
    </row>
    <row r="221" spans="1:14" outlineLevel="2" x14ac:dyDescent="0.2">
      <c r="A221" s="191"/>
      <c r="B221" s="345"/>
      <c r="C221" s="192" t="s">
        <v>199</v>
      </c>
      <c r="D221" s="80">
        <f t="shared" ref="D221:H222" si="37">$D188/$D38</f>
        <v>0.1</v>
      </c>
      <c r="E221" s="81">
        <f t="shared" si="37"/>
        <v>0.1</v>
      </c>
      <c r="F221" s="81">
        <f t="shared" si="37"/>
        <v>0.1</v>
      </c>
      <c r="G221" s="82">
        <f t="shared" si="37"/>
        <v>0.1</v>
      </c>
      <c r="H221" s="82">
        <f t="shared" si="37"/>
        <v>0.1</v>
      </c>
      <c r="I221" s="80">
        <f t="shared" si="35"/>
        <v>0.1</v>
      </c>
      <c r="J221" s="81">
        <f t="shared" si="35"/>
        <v>0.1</v>
      </c>
      <c r="K221" s="81">
        <f t="shared" si="35"/>
        <v>0.1</v>
      </c>
      <c r="L221" s="81">
        <f t="shared" si="35"/>
        <v>0.1</v>
      </c>
      <c r="M221" s="83">
        <f t="shared" si="35"/>
        <v>0.1</v>
      </c>
    </row>
    <row r="222" spans="1:14" outlineLevel="2" x14ac:dyDescent="0.2">
      <c r="A222" s="191"/>
      <c r="B222" s="358"/>
      <c r="C222" s="193" t="s">
        <v>200</v>
      </c>
      <c r="D222" s="88">
        <f t="shared" si="37"/>
        <v>0.05</v>
      </c>
      <c r="E222" s="89">
        <f t="shared" si="37"/>
        <v>0.05</v>
      </c>
      <c r="F222" s="89">
        <f t="shared" si="37"/>
        <v>0.05</v>
      </c>
      <c r="G222" s="90">
        <f t="shared" si="37"/>
        <v>0.05</v>
      </c>
      <c r="H222" s="90">
        <f t="shared" si="37"/>
        <v>0.05</v>
      </c>
      <c r="I222" s="88">
        <f t="shared" si="35"/>
        <v>3.3333333333333333E-2</v>
      </c>
      <c r="J222" s="89">
        <f t="shared" si="35"/>
        <v>3.3333333333333333E-2</v>
      </c>
      <c r="K222" s="89">
        <f t="shared" si="35"/>
        <v>3.3333333333333333E-2</v>
      </c>
      <c r="L222" s="89">
        <f t="shared" si="35"/>
        <v>3.3333333333333333E-2</v>
      </c>
      <c r="M222" s="91">
        <f t="shared" si="35"/>
        <v>3.3333333333333333E-2</v>
      </c>
    </row>
    <row r="223" spans="1:14" ht="14.25" outlineLevel="1" x14ac:dyDescent="0.25">
      <c r="A223" s="191"/>
      <c r="B223" s="63" t="s">
        <v>214</v>
      </c>
      <c r="C223" s="64"/>
      <c r="D223" s="200"/>
      <c r="E223" s="200"/>
      <c r="F223" s="200"/>
      <c r="G223" s="201"/>
      <c r="H223" s="201"/>
      <c r="I223" s="200"/>
      <c r="J223" s="200"/>
      <c r="K223" s="200"/>
      <c r="L223" s="200"/>
      <c r="M223" s="200"/>
    </row>
    <row r="224" spans="1:14" outlineLevel="2" x14ac:dyDescent="0.2">
      <c r="A224" s="191"/>
      <c r="B224" s="194" t="s">
        <v>180</v>
      </c>
      <c r="C224" s="190"/>
      <c r="D224" s="92">
        <v>0</v>
      </c>
      <c r="E224" s="202"/>
      <c r="F224" s="202"/>
      <c r="G224" s="203"/>
      <c r="H224" s="203"/>
      <c r="I224" s="92">
        <v>0</v>
      </c>
      <c r="J224" s="202"/>
      <c r="K224" s="202"/>
      <c r="L224" s="202"/>
      <c r="M224" s="202"/>
    </row>
    <row r="225" spans="1:14" ht="12.75" outlineLevel="2" x14ac:dyDescent="0.2">
      <c r="A225" s="191"/>
      <c r="B225" s="360" t="s">
        <v>186</v>
      </c>
      <c r="C225" s="192" t="s">
        <v>215</v>
      </c>
      <c r="D225" s="93">
        <f>(12+5)/2</f>
        <v>8.5</v>
      </c>
      <c r="E225" s="69"/>
      <c r="F225" s="69"/>
      <c r="G225" s="70"/>
      <c r="H225" s="70"/>
      <c r="I225" s="93">
        <f>(12+5)/2</f>
        <v>8.5</v>
      </c>
      <c r="J225" s="69"/>
      <c r="K225" s="69"/>
      <c r="L225" s="69"/>
      <c r="M225" s="69"/>
      <c r="N225" s="189"/>
    </row>
    <row r="226" spans="1:14" ht="11.45" customHeight="1" outlineLevel="2" x14ac:dyDescent="0.2">
      <c r="A226" s="191"/>
      <c r="B226" s="360"/>
      <c r="C226" s="192" t="s">
        <v>187</v>
      </c>
      <c r="D226" s="93">
        <f>IF(D239=0,0,D$41/D225)</f>
        <v>0</v>
      </c>
      <c r="E226" s="69"/>
      <c r="F226" s="69"/>
      <c r="G226" s="70"/>
      <c r="H226" s="70"/>
      <c r="I226" s="93">
        <f>IF(I239=0,0,I$41/I225)</f>
        <v>0</v>
      </c>
      <c r="J226" s="69"/>
      <c r="K226" s="69"/>
      <c r="L226" s="69"/>
      <c r="M226" s="69"/>
      <c r="N226" s="189"/>
    </row>
    <row r="227" spans="1:14" outlineLevel="2" x14ac:dyDescent="0.2">
      <c r="A227" s="191"/>
      <c r="B227" s="360"/>
      <c r="C227" s="192" t="s">
        <v>188</v>
      </c>
      <c r="D227" s="93">
        <f>IF(D240=0,0,D$41/D225)</f>
        <v>0</v>
      </c>
      <c r="E227" s="69"/>
      <c r="F227" s="69"/>
      <c r="G227" s="70"/>
      <c r="H227" s="70"/>
      <c r="I227" s="93">
        <f>IF(I240=0,0,I$41/I225)</f>
        <v>0</v>
      </c>
      <c r="J227" s="69"/>
      <c r="K227" s="69"/>
      <c r="L227" s="69"/>
      <c r="M227" s="69"/>
      <c r="N227" s="189"/>
    </row>
    <row r="228" spans="1:14" outlineLevel="2" x14ac:dyDescent="0.2">
      <c r="A228" s="191"/>
      <c r="B228" s="360"/>
      <c r="C228" s="192" t="s">
        <v>189</v>
      </c>
      <c r="D228" s="93">
        <f>IF(D241=0,0,D$41/D225)</f>
        <v>0.35294117647058826</v>
      </c>
      <c r="E228" s="69"/>
      <c r="F228" s="69"/>
      <c r="G228" s="70"/>
      <c r="H228" s="70"/>
      <c r="I228" s="93">
        <f>IF(I241=0,0,I$41/I225)</f>
        <v>0.35294117647058826</v>
      </c>
      <c r="J228" s="69"/>
      <c r="K228" s="69"/>
      <c r="L228" s="69"/>
      <c r="M228" s="69"/>
      <c r="N228" s="189"/>
    </row>
    <row r="229" spans="1:14" outlineLevel="2" x14ac:dyDescent="0.2">
      <c r="A229" s="191"/>
      <c r="B229" s="360"/>
      <c r="C229" s="192" t="s">
        <v>190</v>
      </c>
      <c r="D229" s="93">
        <f>IF(D242=0,0,D$41/D225)</f>
        <v>0.35294117647058826</v>
      </c>
      <c r="E229" s="69"/>
      <c r="F229" s="69"/>
      <c r="G229" s="70"/>
      <c r="H229" s="70"/>
      <c r="I229" s="93">
        <f>IF(I242=0,0,I$41/I225)</f>
        <v>0.35294117647058826</v>
      </c>
      <c r="J229" s="69"/>
      <c r="K229" s="69"/>
      <c r="L229" s="69"/>
      <c r="M229" s="69"/>
      <c r="N229" s="189"/>
    </row>
    <row r="230" spans="1:14" outlineLevel="2" x14ac:dyDescent="0.2">
      <c r="A230" s="191"/>
      <c r="B230" s="360"/>
      <c r="C230" s="192" t="s">
        <v>191</v>
      </c>
      <c r="D230" s="93">
        <f>IF(D243=0,0,D$41/D225)</f>
        <v>0.35294117647058826</v>
      </c>
      <c r="E230" s="69"/>
      <c r="F230" s="69"/>
      <c r="G230" s="70"/>
      <c r="H230" s="70"/>
      <c r="I230" s="93">
        <f>IF(I243=0,0,I$41/I225)</f>
        <v>0.35294117647058826</v>
      </c>
      <c r="J230" s="69"/>
      <c r="K230" s="69"/>
      <c r="L230" s="69"/>
      <c r="M230" s="69"/>
      <c r="N230" s="189"/>
    </row>
    <row r="231" spans="1:14" outlineLevel="2" x14ac:dyDescent="0.2">
      <c r="A231" s="191"/>
      <c r="B231" s="360"/>
      <c r="C231" s="192" t="s">
        <v>192</v>
      </c>
      <c r="D231" s="95" t="s">
        <v>193</v>
      </c>
      <c r="E231" s="69"/>
      <c r="F231" s="69"/>
      <c r="G231" s="70"/>
      <c r="H231" s="70"/>
      <c r="I231" s="93">
        <f>IF(I244=0,0,I$41/I225)</f>
        <v>0.35294117647058826</v>
      </c>
      <c r="J231" s="69"/>
      <c r="K231" s="69"/>
      <c r="L231" s="69"/>
      <c r="M231" s="69"/>
      <c r="N231" s="189"/>
    </row>
    <row r="232" spans="1:14" outlineLevel="2" x14ac:dyDescent="0.2">
      <c r="A232" s="191"/>
      <c r="B232" s="360"/>
      <c r="C232" s="192" t="s">
        <v>194</v>
      </c>
      <c r="D232" s="93">
        <f>IF(D245=0,0,D$41/D225)</f>
        <v>0.35294117647058826</v>
      </c>
      <c r="E232" s="69"/>
      <c r="F232" s="69"/>
      <c r="G232" s="70"/>
      <c r="H232" s="70"/>
      <c r="I232" s="93">
        <f>IF(I245=0,0,I$41/I225)</f>
        <v>0.35294117647058826</v>
      </c>
      <c r="J232" s="69"/>
      <c r="K232" s="69"/>
      <c r="L232" s="69"/>
      <c r="M232" s="69"/>
      <c r="N232" s="189"/>
    </row>
    <row r="233" spans="1:14" outlineLevel="2" x14ac:dyDescent="0.2">
      <c r="A233" s="191"/>
      <c r="B233" s="360"/>
      <c r="C233" s="192" t="s">
        <v>195</v>
      </c>
      <c r="D233" s="93">
        <f>IF(D246=0,0,D$41/D225)</f>
        <v>0.35294117647058826</v>
      </c>
      <c r="E233" s="69"/>
      <c r="F233" s="69"/>
      <c r="G233" s="70"/>
      <c r="H233" s="70"/>
      <c r="I233" s="93">
        <f>IF(I246=0,0,I$41/I225)</f>
        <v>0.35294117647058826</v>
      </c>
      <c r="J233" s="69"/>
      <c r="K233" s="69"/>
      <c r="L233" s="69"/>
      <c r="M233" s="69"/>
      <c r="N233" s="189"/>
    </row>
    <row r="234" spans="1:14" outlineLevel="2" x14ac:dyDescent="0.2">
      <c r="A234" s="191"/>
      <c r="B234" s="360"/>
      <c r="C234" s="192" t="s">
        <v>196</v>
      </c>
      <c r="D234" s="93">
        <f>IF(D247=0,0,D$41/D225)</f>
        <v>0.35294117647058826</v>
      </c>
      <c r="E234" s="69"/>
      <c r="F234" s="69"/>
      <c r="G234" s="70"/>
      <c r="H234" s="70"/>
      <c r="I234" s="93">
        <f>IF(I247=0,0,I$41/I225)</f>
        <v>0.35294117647058826</v>
      </c>
      <c r="J234" s="69"/>
      <c r="K234" s="69"/>
      <c r="L234" s="69"/>
      <c r="M234" s="69"/>
      <c r="N234" s="189"/>
    </row>
    <row r="235" spans="1:14" outlineLevel="2" x14ac:dyDescent="0.2">
      <c r="A235" s="191"/>
      <c r="B235" s="360"/>
      <c r="C235" s="192" t="s">
        <v>197</v>
      </c>
      <c r="D235" s="93">
        <f>IF(D248=0,0,D$41/D225)</f>
        <v>0.35294117647058826</v>
      </c>
      <c r="E235" s="69"/>
      <c r="F235" s="69"/>
      <c r="G235" s="70"/>
      <c r="H235" s="70"/>
      <c r="I235" s="93">
        <f>IF(I248=0,0,I$41/I225)</f>
        <v>0.35294117647058826</v>
      </c>
      <c r="J235" s="69"/>
      <c r="K235" s="69"/>
      <c r="L235" s="69"/>
      <c r="M235" s="69"/>
      <c r="N235" s="189"/>
    </row>
    <row r="236" spans="1:14" outlineLevel="2" x14ac:dyDescent="0.2">
      <c r="A236" s="191"/>
      <c r="B236" s="360"/>
      <c r="C236" s="192" t="s">
        <v>198</v>
      </c>
      <c r="D236" s="95" t="s">
        <v>193</v>
      </c>
      <c r="E236" s="69"/>
      <c r="F236" s="69"/>
      <c r="G236" s="70"/>
      <c r="H236" s="70"/>
      <c r="I236" s="93">
        <f>IF(I249=0,0,I$41/I225)</f>
        <v>0.35294117647058826</v>
      </c>
      <c r="J236" s="69"/>
      <c r="K236" s="69"/>
      <c r="L236" s="69"/>
      <c r="M236" s="69"/>
      <c r="N236" s="189"/>
    </row>
    <row r="237" spans="1:14" outlineLevel="2" x14ac:dyDescent="0.2">
      <c r="A237" s="191"/>
      <c r="B237" s="360"/>
      <c r="C237" s="192" t="s">
        <v>199</v>
      </c>
      <c r="D237" s="93">
        <f>IF(D250=0,0,D$41/D225)</f>
        <v>0.35294117647058826</v>
      </c>
      <c r="E237" s="69"/>
      <c r="F237" s="69"/>
      <c r="G237" s="70"/>
      <c r="H237" s="70"/>
      <c r="I237" s="93">
        <f>IF(I250=0,0,I$41/I225)</f>
        <v>0.35294117647058826</v>
      </c>
      <c r="J237" s="69"/>
      <c r="K237" s="69"/>
      <c r="L237" s="69"/>
      <c r="M237" s="69"/>
      <c r="N237" s="189"/>
    </row>
    <row r="238" spans="1:14" outlineLevel="2" x14ac:dyDescent="0.2">
      <c r="A238" s="191"/>
      <c r="B238" s="360"/>
      <c r="C238" s="192" t="s">
        <v>200</v>
      </c>
      <c r="D238" s="93">
        <f>IF(D251=0,0,D$41/D225)</f>
        <v>0</v>
      </c>
      <c r="E238" s="69"/>
      <c r="F238" s="69"/>
      <c r="G238" s="70"/>
      <c r="H238" s="70"/>
      <c r="I238" s="71" t="s">
        <v>193</v>
      </c>
      <c r="J238" s="69"/>
      <c r="K238" s="69"/>
      <c r="L238" s="69"/>
      <c r="M238" s="69"/>
      <c r="N238" s="189"/>
    </row>
    <row r="239" spans="1:14" outlineLevel="2" x14ac:dyDescent="0.2">
      <c r="A239" s="191"/>
      <c r="B239" s="344" t="s">
        <v>201</v>
      </c>
      <c r="C239" s="192" t="s">
        <v>187</v>
      </c>
      <c r="D239" s="93">
        <v>0</v>
      </c>
      <c r="E239" s="69"/>
      <c r="F239" s="69"/>
      <c r="G239" s="70"/>
      <c r="H239" s="70"/>
      <c r="I239" s="93">
        <v>0</v>
      </c>
      <c r="J239" s="69"/>
      <c r="K239" s="69"/>
      <c r="L239" s="69"/>
      <c r="M239" s="69"/>
      <c r="N239" s="189"/>
    </row>
    <row r="240" spans="1:14" outlineLevel="2" x14ac:dyDescent="0.2">
      <c r="A240" s="191"/>
      <c r="B240" s="345"/>
      <c r="C240" s="192" t="s">
        <v>188</v>
      </c>
      <c r="D240" s="93">
        <v>0</v>
      </c>
      <c r="E240" s="69"/>
      <c r="F240" s="69"/>
      <c r="G240" s="70"/>
      <c r="H240" s="70"/>
      <c r="I240" s="93">
        <v>0</v>
      </c>
      <c r="J240" s="69"/>
      <c r="K240" s="69"/>
      <c r="L240" s="69"/>
      <c r="M240" s="69"/>
      <c r="N240" s="189"/>
    </row>
    <row r="241" spans="1:14" outlineLevel="2" x14ac:dyDescent="0.2">
      <c r="A241" s="191"/>
      <c r="B241" s="345"/>
      <c r="C241" s="192" t="s">
        <v>189</v>
      </c>
      <c r="D241" s="93">
        <v>0.5</v>
      </c>
      <c r="E241" s="69"/>
      <c r="F241" s="69"/>
      <c r="G241" s="70"/>
      <c r="H241" s="70"/>
      <c r="I241" s="93">
        <v>0.5</v>
      </c>
      <c r="J241" s="69"/>
      <c r="K241" s="69"/>
      <c r="L241" s="69"/>
      <c r="M241" s="69"/>
      <c r="N241" s="189"/>
    </row>
    <row r="242" spans="1:14" outlineLevel="2" x14ac:dyDescent="0.2">
      <c r="A242" s="191"/>
      <c r="B242" s="345"/>
      <c r="C242" s="192" t="s">
        <v>190</v>
      </c>
      <c r="D242" s="93">
        <v>0.5</v>
      </c>
      <c r="E242" s="69"/>
      <c r="F242" s="69"/>
      <c r="G242" s="70"/>
      <c r="H242" s="70"/>
      <c r="I242" s="93">
        <v>0.5</v>
      </c>
      <c r="J242" s="69"/>
      <c r="K242" s="69"/>
      <c r="L242" s="69"/>
      <c r="M242" s="69"/>
      <c r="N242" s="189"/>
    </row>
    <row r="243" spans="1:14" outlineLevel="2" x14ac:dyDescent="0.2">
      <c r="A243" s="191"/>
      <c r="B243" s="345"/>
      <c r="C243" s="192" t="s">
        <v>191</v>
      </c>
      <c r="D243" s="93">
        <v>1</v>
      </c>
      <c r="E243" s="69"/>
      <c r="F243" s="69"/>
      <c r="G243" s="70"/>
      <c r="H243" s="70"/>
      <c r="I243" s="93">
        <v>1</v>
      </c>
      <c r="J243" s="69"/>
      <c r="K243" s="69"/>
      <c r="L243" s="69"/>
      <c r="M243" s="69"/>
      <c r="N243" s="189"/>
    </row>
    <row r="244" spans="1:14" outlineLevel="2" x14ac:dyDescent="0.2">
      <c r="A244" s="191"/>
      <c r="B244" s="345"/>
      <c r="C244" s="192" t="s">
        <v>192</v>
      </c>
      <c r="D244" s="71" t="s">
        <v>193</v>
      </c>
      <c r="E244" s="69"/>
      <c r="F244" s="69"/>
      <c r="G244" s="70"/>
      <c r="H244" s="70"/>
      <c r="I244" s="93">
        <v>1</v>
      </c>
      <c r="J244" s="69"/>
      <c r="K244" s="69"/>
      <c r="L244" s="69"/>
      <c r="M244" s="69"/>
      <c r="N244" s="189"/>
    </row>
    <row r="245" spans="1:14" outlineLevel="2" x14ac:dyDescent="0.2">
      <c r="A245" s="191"/>
      <c r="B245" s="345"/>
      <c r="C245" s="192" t="s">
        <v>194</v>
      </c>
      <c r="D245" s="93">
        <v>0.5</v>
      </c>
      <c r="E245" s="69"/>
      <c r="F245" s="69"/>
      <c r="G245" s="70"/>
      <c r="H245" s="70"/>
      <c r="I245" s="93">
        <v>0.5</v>
      </c>
      <c r="J245" s="69"/>
      <c r="K245" s="69"/>
      <c r="L245" s="69"/>
      <c r="M245" s="69"/>
      <c r="N245" s="189"/>
    </row>
    <row r="246" spans="1:14" outlineLevel="2" x14ac:dyDescent="0.2">
      <c r="A246" s="191"/>
      <c r="B246" s="345"/>
      <c r="C246" s="192" t="s">
        <v>195</v>
      </c>
      <c r="D246" s="93">
        <v>0.5</v>
      </c>
      <c r="E246" s="69"/>
      <c r="F246" s="69"/>
      <c r="G246" s="70"/>
      <c r="H246" s="70"/>
      <c r="I246" s="93">
        <v>0.5</v>
      </c>
      <c r="J246" s="69"/>
      <c r="K246" s="69"/>
      <c r="L246" s="69"/>
      <c r="M246" s="69"/>
      <c r="N246" s="189"/>
    </row>
    <row r="247" spans="1:14" outlineLevel="2" x14ac:dyDescent="0.2">
      <c r="A247" s="191"/>
      <c r="B247" s="345"/>
      <c r="C247" s="192" t="s">
        <v>196</v>
      </c>
      <c r="D247" s="93">
        <v>0.5</v>
      </c>
      <c r="E247" s="69"/>
      <c r="F247" s="69"/>
      <c r="G247" s="70"/>
      <c r="H247" s="70"/>
      <c r="I247" s="93">
        <v>0.5</v>
      </c>
      <c r="J247" s="69"/>
      <c r="K247" s="69"/>
      <c r="L247" s="69"/>
      <c r="M247" s="69"/>
      <c r="N247" s="189"/>
    </row>
    <row r="248" spans="1:14" outlineLevel="2" x14ac:dyDescent="0.2">
      <c r="A248" s="191"/>
      <c r="B248" s="345"/>
      <c r="C248" s="192" t="s">
        <v>197</v>
      </c>
      <c r="D248" s="93">
        <v>1</v>
      </c>
      <c r="E248" s="69"/>
      <c r="F248" s="69"/>
      <c r="G248" s="70"/>
      <c r="H248" s="70"/>
      <c r="I248" s="93">
        <v>1</v>
      </c>
      <c r="J248" s="69"/>
      <c r="K248" s="69"/>
      <c r="L248" s="69"/>
      <c r="M248" s="69"/>
      <c r="N248" s="189"/>
    </row>
    <row r="249" spans="1:14" outlineLevel="2" x14ac:dyDescent="0.2">
      <c r="A249" s="191"/>
      <c r="B249" s="345"/>
      <c r="C249" s="192" t="s">
        <v>198</v>
      </c>
      <c r="D249" s="71" t="s">
        <v>193</v>
      </c>
      <c r="E249" s="69"/>
      <c r="F249" s="69"/>
      <c r="G249" s="70"/>
      <c r="H249" s="70"/>
      <c r="I249" s="93">
        <v>1</v>
      </c>
      <c r="J249" s="69"/>
      <c r="K249" s="69"/>
      <c r="L249" s="69"/>
      <c r="M249" s="69"/>
      <c r="N249" s="189"/>
    </row>
    <row r="250" spans="1:14" outlineLevel="2" x14ac:dyDescent="0.2">
      <c r="A250" s="191"/>
      <c r="B250" s="345"/>
      <c r="C250" s="192" t="s">
        <v>199</v>
      </c>
      <c r="D250" s="93">
        <v>0.5</v>
      </c>
      <c r="E250" s="69"/>
      <c r="F250" s="69"/>
      <c r="G250" s="70"/>
      <c r="H250" s="70"/>
      <c r="I250" s="93">
        <v>0.5</v>
      </c>
      <c r="J250" s="69"/>
      <c r="K250" s="69"/>
      <c r="L250" s="69"/>
      <c r="M250" s="69"/>
      <c r="N250" s="189"/>
    </row>
    <row r="251" spans="1:14" outlineLevel="2" x14ac:dyDescent="0.2">
      <c r="A251" s="191"/>
      <c r="B251" s="358"/>
      <c r="C251" s="193" t="s">
        <v>200</v>
      </c>
      <c r="D251" s="96">
        <v>0</v>
      </c>
      <c r="E251" s="72"/>
      <c r="F251" s="72"/>
      <c r="G251" s="73"/>
      <c r="H251" s="73"/>
      <c r="I251" s="96">
        <v>0</v>
      </c>
      <c r="J251" s="72"/>
      <c r="K251" s="72"/>
      <c r="L251" s="72"/>
      <c r="M251" s="72"/>
      <c r="N251" s="189"/>
    </row>
    <row r="252" spans="1:14" ht="14.25" outlineLevel="1" x14ac:dyDescent="0.25">
      <c r="A252" s="191"/>
      <c r="B252" s="74" t="s">
        <v>216</v>
      </c>
      <c r="C252" s="52"/>
      <c r="D252" s="196"/>
      <c r="E252" s="196"/>
      <c r="F252" s="196"/>
      <c r="G252" s="197"/>
      <c r="H252" s="197"/>
      <c r="I252" s="196"/>
      <c r="J252" s="196"/>
      <c r="K252" s="196"/>
      <c r="L252" s="196"/>
      <c r="M252" s="75">
        <f>SUMPRODUCT('[1]Нормативы ДО'!D253:M283,'[1]Нормативы ДО'!$D$638:$M$668)</f>
        <v>1319.7312860438296</v>
      </c>
    </row>
    <row r="253" spans="1:14" ht="11.45" customHeight="1" outlineLevel="2" x14ac:dyDescent="0.2">
      <c r="A253" s="191"/>
      <c r="B253" s="345" t="s">
        <v>217</v>
      </c>
      <c r="C253" s="190" t="s">
        <v>181</v>
      </c>
      <c r="D253" s="76">
        <f>($D224)/($D$9)</f>
        <v>0</v>
      </c>
      <c r="E253" s="77">
        <f>($D224)/($D$9)</f>
        <v>0</v>
      </c>
      <c r="F253" s="77">
        <f>($D224)/($D$9)</f>
        <v>0</v>
      </c>
      <c r="G253" s="78">
        <f>($D224)/($D$9)</f>
        <v>0</v>
      </c>
      <c r="H253" s="78">
        <f>($D224)/($D$9)</f>
        <v>0</v>
      </c>
      <c r="I253" s="76">
        <f>($I224)/($I$9)</f>
        <v>0</v>
      </c>
      <c r="J253" s="77">
        <f>($I224)/($I$9)</f>
        <v>0</v>
      </c>
      <c r="K253" s="77">
        <f>($I224)/($I$9)</f>
        <v>0</v>
      </c>
      <c r="L253" s="77">
        <f>($I224)/($I$9)</f>
        <v>0</v>
      </c>
      <c r="M253" s="79">
        <f>($I224)/($I$9)</f>
        <v>0</v>
      </c>
    </row>
    <row r="254" spans="1:14" outlineLevel="2" x14ac:dyDescent="0.2">
      <c r="A254" s="191"/>
      <c r="B254" s="345"/>
      <c r="C254" s="190" t="s">
        <v>182</v>
      </c>
      <c r="D254" s="80">
        <f>($D224)/($D$10)</f>
        <v>0</v>
      </c>
      <c r="E254" s="81">
        <f>($D224)/($D$10)</f>
        <v>0</v>
      </c>
      <c r="F254" s="81">
        <f>($D224)/($D$10)</f>
        <v>0</v>
      </c>
      <c r="G254" s="82">
        <f>($D224)/($D$10)</f>
        <v>0</v>
      </c>
      <c r="H254" s="82">
        <f>($D224)/($D$10)</f>
        <v>0</v>
      </c>
      <c r="I254" s="80">
        <f>($I224)/($I$10)</f>
        <v>0</v>
      </c>
      <c r="J254" s="81">
        <f>($I224)/($I$10)</f>
        <v>0</v>
      </c>
      <c r="K254" s="81">
        <f>($I224)/($I$10)</f>
        <v>0</v>
      </c>
      <c r="L254" s="81">
        <f>($I224)/($I$10)</f>
        <v>0</v>
      </c>
      <c r="M254" s="83">
        <f>($I224)/($I$10)</f>
        <v>0</v>
      </c>
    </row>
    <row r="255" spans="1:14" outlineLevel="2" x14ac:dyDescent="0.2">
      <c r="A255" s="191"/>
      <c r="B255" s="345"/>
      <c r="C255" s="190" t="s">
        <v>183</v>
      </c>
      <c r="D255" s="80">
        <f>($D224)/($D$11)</f>
        <v>0</v>
      </c>
      <c r="E255" s="81">
        <f>($D224)/($D$11)</f>
        <v>0</v>
      </c>
      <c r="F255" s="81">
        <f>($D224)/($D$11)</f>
        <v>0</v>
      </c>
      <c r="G255" s="82">
        <f>($D224)/($D$11)</f>
        <v>0</v>
      </c>
      <c r="H255" s="82">
        <f>($D224)/($D$11)</f>
        <v>0</v>
      </c>
      <c r="I255" s="80">
        <f>($I224)/($I$11)</f>
        <v>0</v>
      </c>
      <c r="J255" s="81">
        <f>($I224)/($I$11)</f>
        <v>0</v>
      </c>
      <c r="K255" s="81">
        <f>($I224)/($I$11)</f>
        <v>0</v>
      </c>
      <c r="L255" s="81">
        <f>($I224)/($I$11)</f>
        <v>0</v>
      </c>
      <c r="M255" s="83">
        <f>($I224)/($I$11)</f>
        <v>0</v>
      </c>
    </row>
    <row r="256" spans="1:14" outlineLevel="2" x14ac:dyDescent="0.2">
      <c r="A256" s="191"/>
      <c r="B256" s="345"/>
      <c r="C256" s="190" t="s">
        <v>184</v>
      </c>
      <c r="D256" s="80">
        <f>($D224)/($D$12)</f>
        <v>0</v>
      </c>
      <c r="E256" s="81">
        <f>($D224)/($D$12)</f>
        <v>0</v>
      </c>
      <c r="F256" s="81">
        <f>($D224)/($D$12)</f>
        <v>0</v>
      </c>
      <c r="G256" s="82">
        <f>($D224)/($D$12)</f>
        <v>0</v>
      </c>
      <c r="H256" s="82">
        <f>($D224)/($D$12)</f>
        <v>0</v>
      </c>
      <c r="I256" s="80">
        <f>($I224)/($I$12)</f>
        <v>0</v>
      </c>
      <c r="J256" s="81">
        <f>($I224)/($I$12)</f>
        <v>0</v>
      </c>
      <c r="K256" s="81">
        <f>($I224)/($I$12)</f>
        <v>0</v>
      </c>
      <c r="L256" s="81">
        <f>($I224)/($I$12)</f>
        <v>0</v>
      </c>
      <c r="M256" s="83">
        <f>($I224)/($I$12)</f>
        <v>0</v>
      </c>
    </row>
    <row r="257" spans="1:14" outlineLevel="2" x14ac:dyDescent="0.2">
      <c r="A257" s="191"/>
      <c r="B257" s="346"/>
      <c r="C257" s="190" t="s">
        <v>185</v>
      </c>
      <c r="D257" s="80">
        <f>($D224)/($D$13)</f>
        <v>0</v>
      </c>
      <c r="E257" s="81">
        <f>($D224)/($D$13)</f>
        <v>0</v>
      </c>
      <c r="F257" s="81">
        <f>($D224)/($D$13)</f>
        <v>0</v>
      </c>
      <c r="G257" s="82">
        <f>($D224)/($D$13)</f>
        <v>0</v>
      </c>
      <c r="H257" s="82">
        <f>($D224)/($D$13)</f>
        <v>0</v>
      </c>
      <c r="I257" s="80">
        <f>($I224)/($I$13)</f>
        <v>0</v>
      </c>
      <c r="J257" s="81">
        <f>($I224)/($I$13)</f>
        <v>0</v>
      </c>
      <c r="K257" s="81">
        <f>($I224)/($I$13)</f>
        <v>0</v>
      </c>
      <c r="L257" s="81">
        <f>($I224)/($I$13)</f>
        <v>0</v>
      </c>
      <c r="M257" s="83">
        <f>($I224)/($I$13)</f>
        <v>0</v>
      </c>
    </row>
    <row r="258" spans="1:14" ht="11.45" customHeight="1" outlineLevel="2" x14ac:dyDescent="0.2">
      <c r="A258" s="191"/>
      <c r="B258" s="344" t="s">
        <v>218</v>
      </c>
      <c r="C258" s="192" t="s">
        <v>187</v>
      </c>
      <c r="D258" s="80">
        <f>$D226/$D$14</f>
        <v>0</v>
      </c>
      <c r="E258" s="81">
        <f>$D226/$D$14</f>
        <v>0</v>
      </c>
      <c r="F258" s="81">
        <f>$D226/$D$14</f>
        <v>0</v>
      </c>
      <c r="G258" s="82">
        <f>$D226/$D$14</f>
        <v>0</v>
      </c>
      <c r="H258" s="82">
        <f>$D226/$D$14</f>
        <v>0</v>
      </c>
      <c r="I258" s="80">
        <f>$I226/$I$14</f>
        <v>0</v>
      </c>
      <c r="J258" s="81">
        <f>$I226/$I$14</f>
        <v>0</v>
      </c>
      <c r="K258" s="81">
        <f>$I226/$I$14</f>
        <v>0</v>
      </c>
      <c r="L258" s="81">
        <f>$I226/$I$14</f>
        <v>0</v>
      </c>
      <c r="M258" s="83">
        <f>$I226/$I$14</f>
        <v>0</v>
      </c>
      <c r="N258" s="177"/>
    </row>
    <row r="259" spans="1:14" outlineLevel="2" x14ac:dyDescent="0.2">
      <c r="A259" s="191"/>
      <c r="B259" s="345"/>
      <c r="C259" s="192" t="s">
        <v>188</v>
      </c>
      <c r="D259" s="80">
        <f>$D227/$D$15</f>
        <v>0</v>
      </c>
      <c r="E259" s="81">
        <f>$D227/$D$15</f>
        <v>0</v>
      </c>
      <c r="F259" s="81">
        <f>$D227/$D$15</f>
        <v>0</v>
      </c>
      <c r="G259" s="82">
        <f>$D227/$D$15</f>
        <v>0</v>
      </c>
      <c r="H259" s="82">
        <f>$D227/$D$15</f>
        <v>0</v>
      </c>
      <c r="I259" s="80">
        <f>$I227/$I$15</f>
        <v>0</v>
      </c>
      <c r="J259" s="81">
        <f>$I227/$I$15</f>
        <v>0</v>
      </c>
      <c r="K259" s="81">
        <f>$I227/$I$15</f>
        <v>0</v>
      </c>
      <c r="L259" s="81">
        <f>$I227/$I$15</f>
        <v>0</v>
      </c>
      <c r="M259" s="83">
        <f>$I227/$I$15</f>
        <v>0</v>
      </c>
      <c r="N259" s="177"/>
    </row>
    <row r="260" spans="1:14" outlineLevel="2" x14ac:dyDescent="0.2">
      <c r="A260" s="191"/>
      <c r="B260" s="345"/>
      <c r="C260" s="192" t="s">
        <v>189</v>
      </c>
      <c r="D260" s="80">
        <f>$D228/$D$16</f>
        <v>3.5294117647058823E-2</v>
      </c>
      <c r="E260" s="81">
        <f>$D228/$D$16</f>
        <v>3.5294117647058823E-2</v>
      </c>
      <c r="F260" s="81">
        <f>$D228/$D$16</f>
        <v>3.5294117647058823E-2</v>
      </c>
      <c r="G260" s="82">
        <f>$D228/$D$16</f>
        <v>3.5294117647058823E-2</v>
      </c>
      <c r="H260" s="82">
        <f>$D228/$D$16</f>
        <v>3.5294117647058823E-2</v>
      </c>
      <c r="I260" s="80">
        <f>$I228/$I$16</f>
        <v>3.5294117647058823E-2</v>
      </c>
      <c r="J260" s="81">
        <f>$I228/$I$16</f>
        <v>3.5294117647058823E-2</v>
      </c>
      <c r="K260" s="81">
        <f>$I228/$I$16</f>
        <v>3.5294117647058823E-2</v>
      </c>
      <c r="L260" s="81">
        <f>$I228/$I$16</f>
        <v>3.5294117647058823E-2</v>
      </c>
      <c r="M260" s="83">
        <f>$I228/$I$16</f>
        <v>3.5294117647058823E-2</v>
      </c>
      <c r="N260" s="177"/>
    </row>
    <row r="261" spans="1:14" outlineLevel="2" x14ac:dyDescent="0.2">
      <c r="A261" s="191"/>
      <c r="B261" s="345"/>
      <c r="C261" s="192" t="s">
        <v>190</v>
      </c>
      <c r="D261" s="80">
        <f>$D229/$D$17</f>
        <v>3.5294117647058823E-2</v>
      </c>
      <c r="E261" s="81">
        <f>$D229/$D$17</f>
        <v>3.5294117647058823E-2</v>
      </c>
      <c r="F261" s="81">
        <f>$D229/$D$17</f>
        <v>3.5294117647058823E-2</v>
      </c>
      <c r="G261" s="82">
        <f>$D229/$D$17</f>
        <v>3.5294117647058823E-2</v>
      </c>
      <c r="H261" s="82">
        <f>$D229/$D$17</f>
        <v>3.5294117647058823E-2</v>
      </c>
      <c r="I261" s="80">
        <f>$I229/$I$17</f>
        <v>2.3529411764705885E-2</v>
      </c>
      <c r="J261" s="81">
        <f>$I229/$I$17</f>
        <v>2.3529411764705885E-2</v>
      </c>
      <c r="K261" s="81">
        <f>$I229/$I$17</f>
        <v>2.3529411764705885E-2</v>
      </c>
      <c r="L261" s="81">
        <f>$I229/$I$17</f>
        <v>2.3529411764705885E-2</v>
      </c>
      <c r="M261" s="83">
        <f>$I229/$I$17</f>
        <v>2.3529411764705885E-2</v>
      </c>
      <c r="N261" s="177"/>
    </row>
    <row r="262" spans="1:14" outlineLevel="2" x14ac:dyDescent="0.2">
      <c r="A262" s="191"/>
      <c r="B262" s="345"/>
      <c r="C262" s="192" t="s">
        <v>191</v>
      </c>
      <c r="D262" s="80">
        <f>$D230/$D$18</f>
        <v>3.5294117647058823E-2</v>
      </c>
      <c r="E262" s="81">
        <f>$D230/$D$18</f>
        <v>3.5294117647058823E-2</v>
      </c>
      <c r="F262" s="81">
        <f>$D230/$D$18</f>
        <v>3.5294117647058823E-2</v>
      </c>
      <c r="G262" s="82">
        <f>$D230/$D$18</f>
        <v>3.5294117647058823E-2</v>
      </c>
      <c r="H262" s="82">
        <f>$D230/$D$18</f>
        <v>3.5294117647058823E-2</v>
      </c>
      <c r="I262" s="80">
        <f>$I230/$I$18</f>
        <v>2.3529411764705885E-2</v>
      </c>
      <c r="J262" s="81">
        <f>$I230/$I$18</f>
        <v>2.3529411764705885E-2</v>
      </c>
      <c r="K262" s="81">
        <f>$I230/$I$18</f>
        <v>2.3529411764705885E-2</v>
      </c>
      <c r="L262" s="81">
        <f>$I230/$I$18</f>
        <v>2.3529411764705885E-2</v>
      </c>
      <c r="M262" s="83">
        <f>$I230/$I$18</f>
        <v>2.3529411764705885E-2</v>
      </c>
      <c r="N262" s="177"/>
    </row>
    <row r="263" spans="1:14" outlineLevel="2" x14ac:dyDescent="0.2">
      <c r="A263" s="191"/>
      <c r="B263" s="345"/>
      <c r="C263" s="192" t="s">
        <v>192</v>
      </c>
      <c r="D263" s="84" t="s">
        <v>193</v>
      </c>
      <c r="E263" s="85" t="s">
        <v>193</v>
      </c>
      <c r="F263" s="85" t="s">
        <v>193</v>
      </c>
      <c r="G263" s="86" t="s">
        <v>193</v>
      </c>
      <c r="H263" s="86" t="s">
        <v>193</v>
      </c>
      <c r="I263" s="80">
        <f>$I231/$I$19</f>
        <v>2.0761245674740487E-2</v>
      </c>
      <c r="J263" s="81">
        <f>$I231/$I$19</f>
        <v>2.0761245674740487E-2</v>
      </c>
      <c r="K263" s="81">
        <f>$I231/$I$19</f>
        <v>2.0761245674740487E-2</v>
      </c>
      <c r="L263" s="81">
        <f>$I231/$I$19</f>
        <v>2.0761245674740487E-2</v>
      </c>
      <c r="M263" s="83">
        <f>$I231/$I$19</f>
        <v>2.0761245674740487E-2</v>
      </c>
      <c r="N263" s="177"/>
    </row>
    <row r="264" spans="1:14" outlineLevel="2" x14ac:dyDescent="0.2">
      <c r="A264" s="191"/>
      <c r="B264" s="345"/>
      <c r="C264" s="192" t="s">
        <v>194</v>
      </c>
      <c r="D264" s="80">
        <f>$D232/$D$20</f>
        <v>3.5294117647058823E-2</v>
      </c>
      <c r="E264" s="81">
        <f>$D232/$D$20</f>
        <v>3.5294117647058823E-2</v>
      </c>
      <c r="F264" s="81">
        <f>$D232/$D$20</f>
        <v>3.5294117647058823E-2</v>
      </c>
      <c r="G264" s="82">
        <f>$D232/$D$20</f>
        <v>3.5294117647058823E-2</v>
      </c>
      <c r="H264" s="82">
        <f>$D232/$D$20</f>
        <v>3.5294117647058823E-2</v>
      </c>
      <c r="I264" s="80">
        <f>$I232/$I$20</f>
        <v>3.5294117647058823E-2</v>
      </c>
      <c r="J264" s="81">
        <f>$I232/$I$20</f>
        <v>3.5294117647058823E-2</v>
      </c>
      <c r="K264" s="81">
        <f>$I232/$I$20</f>
        <v>3.5294117647058823E-2</v>
      </c>
      <c r="L264" s="81">
        <f>$I232/$I$20</f>
        <v>3.5294117647058823E-2</v>
      </c>
      <c r="M264" s="83">
        <f>$I232/$I$20</f>
        <v>3.5294117647058823E-2</v>
      </c>
      <c r="N264" s="177"/>
    </row>
    <row r="265" spans="1:14" outlineLevel="2" x14ac:dyDescent="0.2">
      <c r="A265" s="191"/>
      <c r="B265" s="345"/>
      <c r="C265" s="192" t="s">
        <v>195</v>
      </c>
      <c r="D265" s="80">
        <f>$D233/$D$21</f>
        <v>3.5294117647058823E-2</v>
      </c>
      <c r="E265" s="81">
        <f>$D233/$D$21</f>
        <v>3.5294117647058823E-2</v>
      </c>
      <c r="F265" s="81">
        <f>$D233/$D$21</f>
        <v>3.5294117647058823E-2</v>
      </c>
      <c r="G265" s="82">
        <f>$D233/$D$21</f>
        <v>3.5294117647058823E-2</v>
      </c>
      <c r="H265" s="82">
        <f>$D233/$D$21</f>
        <v>3.5294117647058823E-2</v>
      </c>
      <c r="I265" s="80">
        <f>$I233/$I$21</f>
        <v>2.0761245674740487E-2</v>
      </c>
      <c r="J265" s="81">
        <f>$I233/$I$21</f>
        <v>2.0761245674740487E-2</v>
      </c>
      <c r="K265" s="81">
        <f>$I233/$I$21</f>
        <v>2.0761245674740487E-2</v>
      </c>
      <c r="L265" s="81">
        <f>$I233/$I$21</f>
        <v>2.0761245674740487E-2</v>
      </c>
      <c r="M265" s="83">
        <f>$I233/$I$21</f>
        <v>2.0761245674740487E-2</v>
      </c>
      <c r="N265" s="177"/>
    </row>
    <row r="266" spans="1:14" outlineLevel="2" x14ac:dyDescent="0.2">
      <c r="A266" s="191"/>
      <c r="B266" s="345"/>
      <c r="C266" s="192" t="s">
        <v>196</v>
      </c>
      <c r="D266" s="80">
        <f>$D234/$D$22</f>
        <v>3.5294117647058823E-2</v>
      </c>
      <c r="E266" s="81">
        <f>$D234/$D$22</f>
        <v>3.5294117647058823E-2</v>
      </c>
      <c r="F266" s="81">
        <f>$D234/$D$22</f>
        <v>3.5294117647058823E-2</v>
      </c>
      <c r="G266" s="82">
        <f>$D234/$D$22</f>
        <v>3.5294117647058823E-2</v>
      </c>
      <c r="H266" s="82">
        <f>$D234/$D$22</f>
        <v>3.5294117647058823E-2</v>
      </c>
      <c r="I266" s="80">
        <f>$I234/$I$22</f>
        <v>3.5294117647058823E-2</v>
      </c>
      <c r="J266" s="81">
        <f>$I234/$I$22</f>
        <v>3.5294117647058823E-2</v>
      </c>
      <c r="K266" s="81">
        <f>$I234/$I$22</f>
        <v>3.5294117647058823E-2</v>
      </c>
      <c r="L266" s="81">
        <f>$I234/$I$22</f>
        <v>3.5294117647058823E-2</v>
      </c>
      <c r="M266" s="83">
        <f>$I234/$I$22</f>
        <v>3.5294117647058823E-2</v>
      </c>
      <c r="N266" s="177"/>
    </row>
    <row r="267" spans="1:14" outlineLevel="2" x14ac:dyDescent="0.2">
      <c r="A267" s="191"/>
      <c r="B267" s="345"/>
      <c r="C267" s="192" t="s">
        <v>197</v>
      </c>
      <c r="D267" s="80">
        <f>$D235/$D$23</f>
        <v>3.5294117647058823E-2</v>
      </c>
      <c r="E267" s="81">
        <f>$D235/$D$23</f>
        <v>3.5294117647058823E-2</v>
      </c>
      <c r="F267" s="81">
        <f>$D235/$D$23</f>
        <v>3.5294117647058823E-2</v>
      </c>
      <c r="G267" s="82">
        <f>$D235/$D$23</f>
        <v>3.5294117647058823E-2</v>
      </c>
      <c r="H267" s="82">
        <f>$D235/$D$23</f>
        <v>3.5294117647058823E-2</v>
      </c>
      <c r="I267" s="80">
        <f>$I235/$I$23</f>
        <v>2.3529411764705885E-2</v>
      </c>
      <c r="J267" s="81">
        <f>$I235/$I$23</f>
        <v>2.3529411764705885E-2</v>
      </c>
      <c r="K267" s="81">
        <f>$I235/$I$23</f>
        <v>2.3529411764705885E-2</v>
      </c>
      <c r="L267" s="81">
        <f>$I235/$I$23</f>
        <v>2.3529411764705885E-2</v>
      </c>
      <c r="M267" s="83">
        <f>$I235/$I$23</f>
        <v>2.3529411764705885E-2</v>
      </c>
      <c r="N267" s="177"/>
    </row>
    <row r="268" spans="1:14" outlineLevel="2" x14ac:dyDescent="0.2">
      <c r="A268" s="191"/>
      <c r="B268" s="345"/>
      <c r="C268" s="192" t="s">
        <v>198</v>
      </c>
      <c r="D268" s="84" t="s">
        <v>193</v>
      </c>
      <c r="E268" s="85" t="s">
        <v>193</v>
      </c>
      <c r="F268" s="85" t="s">
        <v>193</v>
      </c>
      <c r="G268" s="86" t="s">
        <v>193</v>
      </c>
      <c r="H268" s="86" t="s">
        <v>193</v>
      </c>
      <c r="I268" s="80">
        <f>$I236/$I$24</f>
        <v>3.5294117647058823E-2</v>
      </c>
      <c r="J268" s="81">
        <f>$I236/$I$24</f>
        <v>3.5294117647058823E-2</v>
      </c>
      <c r="K268" s="81">
        <f>$I236/$I$24</f>
        <v>3.5294117647058823E-2</v>
      </c>
      <c r="L268" s="81">
        <f>$I236/$I$24</f>
        <v>3.5294117647058823E-2</v>
      </c>
      <c r="M268" s="83">
        <f>$I236/$I$24</f>
        <v>3.5294117647058823E-2</v>
      </c>
      <c r="N268" s="177"/>
    </row>
    <row r="269" spans="1:14" outlineLevel="2" x14ac:dyDescent="0.2">
      <c r="A269" s="191"/>
      <c r="B269" s="345"/>
      <c r="C269" s="192" t="s">
        <v>199</v>
      </c>
      <c r="D269" s="80">
        <f>$D237/$D$25</f>
        <v>3.5294117647058823E-2</v>
      </c>
      <c r="E269" s="81">
        <f>$D237/$D$25</f>
        <v>3.5294117647058823E-2</v>
      </c>
      <c r="F269" s="81">
        <f>$D237/$D$25</f>
        <v>3.5294117647058823E-2</v>
      </c>
      <c r="G269" s="82">
        <f>$D237/$D$25</f>
        <v>3.5294117647058823E-2</v>
      </c>
      <c r="H269" s="82">
        <f>$D237/$D$25</f>
        <v>3.5294117647058823E-2</v>
      </c>
      <c r="I269" s="80">
        <f>$I237/$I$25</f>
        <v>3.5294117647058823E-2</v>
      </c>
      <c r="J269" s="81">
        <f>$I237/$I$25</f>
        <v>3.5294117647058823E-2</v>
      </c>
      <c r="K269" s="81">
        <f>$I237/$I$25</f>
        <v>3.5294117647058823E-2</v>
      </c>
      <c r="L269" s="81">
        <f>$I237/$I$25</f>
        <v>3.5294117647058823E-2</v>
      </c>
      <c r="M269" s="83">
        <f>$I237/$I$25</f>
        <v>3.5294117647058823E-2</v>
      </c>
      <c r="N269" s="177"/>
    </row>
    <row r="270" spans="1:14" outlineLevel="2" x14ac:dyDescent="0.2">
      <c r="A270" s="191"/>
      <c r="B270" s="346"/>
      <c r="C270" s="192" t="s">
        <v>200</v>
      </c>
      <c r="D270" s="80">
        <f>$D238/$D$26</f>
        <v>0</v>
      </c>
      <c r="E270" s="81">
        <f>$D238/$D$26</f>
        <v>0</v>
      </c>
      <c r="F270" s="81">
        <f>$D238/$D$26</f>
        <v>0</v>
      </c>
      <c r="G270" s="82">
        <f>$D238/$D$26</f>
        <v>0</v>
      </c>
      <c r="H270" s="82">
        <f>$D238/$D$26</f>
        <v>0</v>
      </c>
      <c r="I270" s="84" t="s">
        <v>193</v>
      </c>
      <c r="J270" s="85" t="s">
        <v>193</v>
      </c>
      <c r="K270" s="85" t="s">
        <v>193</v>
      </c>
      <c r="L270" s="85" t="s">
        <v>193</v>
      </c>
      <c r="M270" s="87" t="s">
        <v>193</v>
      </c>
      <c r="N270" s="177"/>
    </row>
    <row r="271" spans="1:14" ht="11.45" customHeight="1" outlineLevel="2" x14ac:dyDescent="0.2">
      <c r="A271" s="191"/>
      <c r="B271" s="344" t="s">
        <v>219</v>
      </c>
      <c r="C271" s="192" t="s">
        <v>187</v>
      </c>
      <c r="D271" s="80">
        <f>$D239/$D$27</f>
        <v>0</v>
      </c>
      <c r="E271" s="81">
        <f>$D239/$D$27</f>
        <v>0</v>
      </c>
      <c r="F271" s="81">
        <f>$D239/$D$27</f>
        <v>0</v>
      </c>
      <c r="G271" s="82">
        <f>$D239/$D$27</f>
        <v>0</v>
      </c>
      <c r="H271" s="82">
        <f>$D239/$D$27</f>
        <v>0</v>
      </c>
      <c r="I271" s="80">
        <f>$I239/$I$27</f>
        <v>0</v>
      </c>
      <c r="J271" s="81">
        <f>$I239/$I$27</f>
        <v>0</v>
      </c>
      <c r="K271" s="81">
        <f>$I239/$I$27</f>
        <v>0</v>
      </c>
      <c r="L271" s="81">
        <f>$I239/$I$27</f>
        <v>0</v>
      </c>
      <c r="M271" s="83">
        <f>$I239/$I$27</f>
        <v>0</v>
      </c>
      <c r="N271" s="177"/>
    </row>
    <row r="272" spans="1:14" outlineLevel="2" x14ac:dyDescent="0.2">
      <c r="A272" s="191"/>
      <c r="B272" s="345"/>
      <c r="C272" s="192" t="s">
        <v>188</v>
      </c>
      <c r="D272" s="80">
        <f>$D240/$D$28</f>
        <v>0</v>
      </c>
      <c r="E272" s="81">
        <f>$D240/$D$28</f>
        <v>0</v>
      </c>
      <c r="F272" s="81">
        <f>$D240/$D$28</f>
        <v>0</v>
      </c>
      <c r="G272" s="82">
        <f>$D240/$D$28</f>
        <v>0</v>
      </c>
      <c r="H272" s="82">
        <f>$D240/$D$28</f>
        <v>0</v>
      </c>
      <c r="I272" s="80">
        <f>$I240/$I$28</f>
        <v>0</v>
      </c>
      <c r="J272" s="81">
        <f>$I240/$I$28</f>
        <v>0</v>
      </c>
      <c r="K272" s="81">
        <f>$I240/$I$28</f>
        <v>0</v>
      </c>
      <c r="L272" s="81">
        <f>$I240/$I$28</f>
        <v>0</v>
      </c>
      <c r="M272" s="83">
        <f>$I240/$I$28</f>
        <v>0</v>
      </c>
      <c r="N272" s="177"/>
    </row>
    <row r="273" spans="1:14" outlineLevel="2" x14ac:dyDescent="0.2">
      <c r="A273" s="191"/>
      <c r="B273" s="345"/>
      <c r="C273" s="192" t="s">
        <v>189</v>
      </c>
      <c r="D273" s="80">
        <f>$D241/$D$29</f>
        <v>8.3333333333333329E-2</v>
      </c>
      <c r="E273" s="81">
        <f>$D241/$D$29</f>
        <v>8.3333333333333329E-2</v>
      </c>
      <c r="F273" s="81">
        <f>$D241/$D$29</f>
        <v>8.3333333333333329E-2</v>
      </c>
      <c r="G273" s="82">
        <f>$D241/$D$29</f>
        <v>8.3333333333333329E-2</v>
      </c>
      <c r="H273" s="82">
        <f>$D241/$D$29</f>
        <v>8.3333333333333329E-2</v>
      </c>
      <c r="I273" s="80">
        <f>$I241/$I$29</f>
        <v>8.3333333333333329E-2</v>
      </c>
      <c r="J273" s="81">
        <f>$I241/$I$29</f>
        <v>8.3333333333333329E-2</v>
      </c>
      <c r="K273" s="81">
        <f>$I241/$I$29</f>
        <v>8.3333333333333329E-2</v>
      </c>
      <c r="L273" s="81">
        <f>$I241/$I$29</f>
        <v>8.3333333333333329E-2</v>
      </c>
      <c r="M273" s="83">
        <f>$I241/$I$29</f>
        <v>8.3333333333333329E-2</v>
      </c>
      <c r="N273" s="177"/>
    </row>
    <row r="274" spans="1:14" outlineLevel="2" x14ac:dyDescent="0.2">
      <c r="A274" s="191"/>
      <c r="B274" s="345"/>
      <c r="C274" s="192" t="s">
        <v>190</v>
      </c>
      <c r="D274" s="80">
        <f>$D242/$D$30</f>
        <v>8.3333333333333329E-2</v>
      </c>
      <c r="E274" s="81">
        <f>$D242/$D$30</f>
        <v>8.3333333333333329E-2</v>
      </c>
      <c r="F274" s="81">
        <f>$D242/$D$30</f>
        <v>8.3333333333333329E-2</v>
      </c>
      <c r="G274" s="82">
        <f>$D242/$D$30</f>
        <v>8.3333333333333329E-2</v>
      </c>
      <c r="H274" s="82">
        <f>$D242/$D$30</f>
        <v>8.3333333333333329E-2</v>
      </c>
      <c r="I274" s="80">
        <f>$I242/$I$30</f>
        <v>0.05</v>
      </c>
      <c r="J274" s="81">
        <f>$I242/$I$30</f>
        <v>0.05</v>
      </c>
      <c r="K274" s="81">
        <f>$I242/$I$30</f>
        <v>0.05</v>
      </c>
      <c r="L274" s="81">
        <f>$I242/$I$30</f>
        <v>0.05</v>
      </c>
      <c r="M274" s="83">
        <f>$I242/$I$30</f>
        <v>0.05</v>
      </c>
    </row>
    <row r="275" spans="1:14" outlineLevel="2" x14ac:dyDescent="0.2">
      <c r="A275" s="191"/>
      <c r="B275" s="345"/>
      <c r="C275" s="192" t="s">
        <v>191</v>
      </c>
      <c r="D275" s="80">
        <f>$D243/$D$31</f>
        <v>0.16666666666666666</v>
      </c>
      <c r="E275" s="81">
        <f>$D243/$D$31</f>
        <v>0.16666666666666666</v>
      </c>
      <c r="F275" s="81">
        <f>$D243/$D$31</f>
        <v>0.16666666666666666</v>
      </c>
      <c r="G275" s="82">
        <f>$D243/$D$31</f>
        <v>0.16666666666666666</v>
      </c>
      <c r="H275" s="82">
        <f>$D243/$D$31</f>
        <v>0.16666666666666666</v>
      </c>
      <c r="I275" s="80">
        <f>$I243/$I$31</f>
        <v>0.1</v>
      </c>
      <c r="J275" s="81">
        <f>$I243/$I$31</f>
        <v>0.1</v>
      </c>
      <c r="K275" s="81">
        <f>$I243/$I$31</f>
        <v>0.1</v>
      </c>
      <c r="L275" s="81">
        <f>$I243/$I$31</f>
        <v>0.1</v>
      </c>
      <c r="M275" s="83">
        <f>$I243/$I$31</f>
        <v>0.1</v>
      </c>
    </row>
    <row r="276" spans="1:14" outlineLevel="2" x14ac:dyDescent="0.2">
      <c r="A276" s="191"/>
      <c r="B276" s="345"/>
      <c r="C276" s="192" t="s">
        <v>192</v>
      </c>
      <c r="D276" s="84" t="s">
        <v>193</v>
      </c>
      <c r="E276" s="85" t="s">
        <v>193</v>
      </c>
      <c r="F276" s="85" t="s">
        <v>193</v>
      </c>
      <c r="G276" s="86" t="s">
        <v>193</v>
      </c>
      <c r="H276" s="86" t="s">
        <v>193</v>
      </c>
      <c r="I276" s="80">
        <f>$I244/$I$32</f>
        <v>8.3333333333333329E-2</v>
      </c>
      <c r="J276" s="81">
        <f>$I244/$I$32</f>
        <v>8.3333333333333329E-2</v>
      </c>
      <c r="K276" s="81">
        <f>$I244/$I$32</f>
        <v>8.3333333333333329E-2</v>
      </c>
      <c r="L276" s="81">
        <f>$I244/$I$32</f>
        <v>8.3333333333333329E-2</v>
      </c>
      <c r="M276" s="83">
        <f>$I244/$I$32</f>
        <v>8.3333333333333329E-2</v>
      </c>
    </row>
    <row r="277" spans="1:14" outlineLevel="2" x14ac:dyDescent="0.2">
      <c r="A277" s="191"/>
      <c r="B277" s="345"/>
      <c r="C277" s="192" t="s">
        <v>194</v>
      </c>
      <c r="D277" s="80">
        <f>$D245/$D$33</f>
        <v>8.3333333333333329E-2</v>
      </c>
      <c r="E277" s="81">
        <f>$D245/$D$33</f>
        <v>8.3333333333333329E-2</v>
      </c>
      <c r="F277" s="81">
        <f>$D245/$D$33</f>
        <v>8.3333333333333329E-2</v>
      </c>
      <c r="G277" s="82">
        <f>$D245/$D$33</f>
        <v>8.3333333333333329E-2</v>
      </c>
      <c r="H277" s="82">
        <f>$D245/$D$33</f>
        <v>8.3333333333333329E-2</v>
      </c>
      <c r="I277" s="80">
        <f>$I245/$I$33</f>
        <v>6.25E-2</v>
      </c>
      <c r="J277" s="81">
        <f>$I245/$I$33</f>
        <v>6.25E-2</v>
      </c>
      <c r="K277" s="81">
        <f>$I245/$I$33</f>
        <v>6.25E-2</v>
      </c>
      <c r="L277" s="81">
        <f>$I245/$I$33</f>
        <v>6.25E-2</v>
      </c>
      <c r="M277" s="83">
        <f>$I245/$I$33</f>
        <v>6.25E-2</v>
      </c>
    </row>
    <row r="278" spans="1:14" outlineLevel="2" x14ac:dyDescent="0.2">
      <c r="A278" s="191"/>
      <c r="B278" s="345"/>
      <c r="C278" s="192" t="s">
        <v>195</v>
      </c>
      <c r="D278" s="80">
        <f>$D246/$D$34</f>
        <v>8.3333333333333329E-2</v>
      </c>
      <c r="E278" s="81">
        <f>$D246/$D$34</f>
        <v>8.3333333333333329E-2</v>
      </c>
      <c r="F278" s="81">
        <f>$D246/$D$34</f>
        <v>8.3333333333333329E-2</v>
      </c>
      <c r="G278" s="82">
        <f>$D246/$D$34</f>
        <v>8.3333333333333329E-2</v>
      </c>
      <c r="H278" s="82">
        <f>$D246/$D$34</f>
        <v>8.3333333333333329E-2</v>
      </c>
      <c r="I278" s="80">
        <f>$I246/$I$34</f>
        <v>0.05</v>
      </c>
      <c r="J278" s="81">
        <f>$I246/$I$34</f>
        <v>0.05</v>
      </c>
      <c r="K278" s="81">
        <f>$I246/$I$34</f>
        <v>0.05</v>
      </c>
      <c r="L278" s="81">
        <f>$I246/$I$34</f>
        <v>0.05</v>
      </c>
      <c r="M278" s="83">
        <f>$I246/$I$34</f>
        <v>0.05</v>
      </c>
    </row>
    <row r="279" spans="1:14" outlineLevel="2" x14ac:dyDescent="0.2">
      <c r="A279" s="191"/>
      <c r="B279" s="345"/>
      <c r="C279" s="192" t="s">
        <v>196</v>
      </c>
      <c r="D279" s="80">
        <f>$D247/$D$35</f>
        <v>0.1</v>
      </c>
      <c r="E279" s="81">
        <f>$D247/$D$35</f>
        <v>0.1</v>
      </c>
      <c r="F279" s="81">
        <f>$D247/$D$35</f>
        <v>0.1</v>
      </c>
      <c r="G279" s="82">
        <f>$D247/$D$35</f>
        <v>0.1</v>
      </c>
      <c r="H279" s="82">
        <f>$D247/$D$35</f>
        <v>0.1</v>
      </c>
      <c r="I279" s="80">
        <f>$I247/$I$35</f>
        <v>0.1</v>
      </c>
      <c r="J279" s="81">
        <f>$I247/$I$35</f>
        <v>0.1</v>
      </c>
      <c r="K279" s="81">
        <f>$I247/$I$35</f>
        <v>0.1</v>
      </c>
      <c r="L279" s="81">
        <f>$I247/$I$35</f>
        <v>0.1</v>
      </c>
      <c r="M279" s="83">
        <f>$I247/$I$35</f>
        <v>0.1</v>
      </c>
    </row>
    <row r="280" spans="1:14" outlineLevel="2" x14ac:dyDescent="0.2">
      <c r="A280" s="191"/>
      <c r="B280" s="345"/>
      <c r="C280" s="192" t="s">
        <v>197</v>
      </c>
      <c r="D280" s="80">
        <f>$D248/$D$36</f>
        <v>0.16666666666666666</v>
      </c>
      <c r="E280" s="81">
        <f>$D248/$D$36</f>
        <v>0.16666666666666666</v>
      </c>
      <c r="F280" s="81">
        <f>$D248/$D$36</f>
        <v>0.16666666666666666</v>
      </c>
      <c r="G280" s="82">
        <f>$D248/$D$36</f>
        <v>0.16666666666666666</v>
      </c>
      <c r="H280" s="82">
        <f>$D248/$D$36</f>
        <v>0.16666666666666666</v>
      </c>
      <c r="I280" s="80">
        <f>$I248/$I$36</f>
        <v>0.1</v>
      </c>
      <c r="J280" s="81">
        <f>$I248/$I$36</f>
        <v>0.1</v>
      </c>
      <c r="K280" s="81">
        <f>$I248/$I$36</f>
        <v>0.1</v>
      </c>
      <c r="L280" s="81">
        <f>$I248/$I$36</f>
        <v>0.1</v>
      </c>
      <c r="M280" s="83">
        <f>$I248/$I$36</f>
        <v>0.1</v>
      </c>
    </row>
    <row r="281" spans="1:14" outlineLevel="2" x14ac:dyDescent="0.2">
      <c r="A281" s="191"/>
      <c r="B281" s="345"/>
      <c r="C281" s="192" t="s">
        <v>198</v>
      </c>
      <c r="D281" s="84" t="s">
        <v>193</v>
      </c>
      <c r="E281" s="85" t="s">
        <v>193</v>
      </c>
      <c r="F281" s="85" t="s">
        <v>193</v>
      </c>
      <c r="G281" s="86" t="s">
        <v>193</v>
      </c>
      <c r="H281" s="86" t="s">
        <v>193</v>
      </c>
      <c r="I281" s="80">
        <f>$I249/$I$37</f>
        <v>0.125</v>
      </c>
      <c r="J281" s="81">
        <f>$I249/$I$37</f>
        <v>0.125</v>
      </c>
      <c r="K281" s="81">
        <f>$I249/$I$37</f>
        <v>0.125</v>
      </c>
      <c r="L281" s="81">
        <f>$I249/$I$37</f>
        <v>0.125</v>
      </c>
      <c r="M281" s="83">
        <f>$I249/$I$37</f>
        <v>0.125</v>
      </c>
    </row>
    <row r="282" spans="1:14" outlineLevel="2" x14ac:dyDescent="0.2">
      <c r="A282" s="191"/>
      <c r="B282" s="345"/>
      <c r="C282" s="192" t="s">
        <v>199</v>
      </c>
      <c r="D282" s="80">
        <f>$D250/$D$38</f>
        <v>0.1</v>
      </c>
      <c r="E282" s="81">
        <f>$D250/$D$38</f>
        <v>0.1</v>
      </c>
      <c r="F282" s="81">
        <f>$D250/$D$38</f>
        <v>0.1</v>
      </c>
      <c r="G282" s="82">
        <f>$D250/$D$38</f>
        <v>0.1</v>
      </c>
      <c r="H282" s="82">
        <f>$D250/$D$38</f>
        <v>0.1</v>
      </c>
      <c r="I282" s="80">
        <f>$I250/$I$38</f>
        <v>0.1</v>
      </c>
      <c r="J282" s="81">
        <f>$I250/$I$38</f>
        <v>0.1</v>
      </c>
      <c r="K282" s="81">
        <f>$I250/$I$38</f>
        <v>0.1</v>
      </c>
      <c r="L282" s="81">
        <f>$I250/$I$38</f>
        <v>0.1</v>
      </c>
      <c r="M282" s="83">
        <f>$I250/$I$38</f>
        <v>0.1</v>
      </c>
    </row>
    <row r="283" spans="1:14" outlineLevel="2" x14ac:dyDescent="0.2">
      <c r="A283" s="191"/>
      <c r="B283" s="358"/>
      <c r="C283" s="193" t="s">
        <v>200</v>
      </c>
      <c r="D283" s="88">
        <f>$D251/$D$39</f>
        <v>0</v>
      </c>
      <c r="E283" s="89">
        <f>$D251/$D$39</f>
        <v>0</v>
      </c>
      <c r="F283" s="89">
        <f>$D251/$D$39</f>
        <v>0</v>
      </c>
      <c r="G283" s="90">
        <f>$D251/$D$39</f>
        <v>0</v>
      </c>
      <c r="H283" s="90">
        <f>$D251/$D$39</f>
        <v>0</v>
      </c>
      <c r="I283" s="88">
        <f>$I251/$I$39</f>
        <v>0</v>
      </c>
      <c r="J283" s="89">
        <f>$I251/$I$39</f>
        <v>0</v>
      </c>
      <c r="K283" s="89">
        <f>$I251/$I$39</f>
        <v>0</v>
      </c>
      <c r="L283" s="89">
        <f>$I251/$I$39</f>
        <v>0</v>
      </c>
      <c r="M283" s="91">
        <f>$I251/$I$39</f>
        <v>0</v>
      </c>
    </row>
    <row r="284" spans="1:14" ht="14.25" outlineLevel="1" x14ac:dyDescent="0.25">
      <c r="A284" s="191"/>
      <c r="B284" s="63" t="s">
        <v>220</v>
      </c>
      <c r="C284" s="64"/>
      <c r="D284" s="200"/>
      <c r="E284" s="200"/>
      <c r="F284" s="200"/>
      <c r="G284" s="201"/>
      <c r="H284" s="201"/>
      <c r="I284" s="200"/>
      <c r="J284" s="200"/>
      <c r="K284" s="200"/>
      <c r="L284" s="200"/>
      <c r="M284" s="200"/>
    </row>
    <row r="285" spans="1:14" outlineLevel="2" x14ac:dyDescent="0.2">
      <c r="A285" s="191"/>
      <c r="B285" s="194" t="s">
        <v>180</v>
      </c>
      <c r="C285" s="190"/>
      <c r="D285" s="92">
        <v>0</v>
      </c>
      <c r="E285" s="202"/>
      <c r="F285" s="202"/>
      <c r="G285" s="203"/>
      <c r="H285" s="203"/>
      <c r="I285" s="92">
        <v>0</v>
      </c>
      <c r="J285" s="202"/>
      <c r="K285" s="202"/>
      <c r="L285" s="202"/>
      <c r="M285" s="202"/>
    </row>
    <row r="286" spans="1:14" ht="12.75" outlineLevel="2" x14ac:dyDescent="0.2">
      <c r="A286" s="191"/>
      <c r="B286" s="360" t="s">
        <v>186</v>
      </c>
      <c r="C286" s="192" t="s">
        <v>221</v>
      </c>
      <c r="D286" s="93">
        <f>(12+5)/2</f>
        <v>8.5</v>
      </c>
      <c r="E286" s="69"/>
      <c r="F286" s="69"/>
      <c r="G286" s="70"/>
      <c r="H286" s="70"/>
      <c r="I286" s="93">
        <f>(12+5)/2</f>
        <v>8.5</v>
      </c>
      <c r="J286" s="69"/>
      <c r="K286" s="69"/>
      <c r="L286" s="69"/>
      <c r="M286" s="69"/>
      <c r="N286" s="189"/>
    </row>
    <row r="287" spans="1:14" ht="11.45" customHeight="1" outlineLevel="2" x14ac:dyDescent="0.2">
      <c r="A287" s="191"/>
      <c r="B287" s="360"/>
      <c r="C287" s="192" t="s">
        <v>187</v>
      </c>
      <c r="D287" s="93">
        <f>IF(D300=0,0,D$41/D286)</f>
        <v>0.35294117647058826</v>
      </c>
      <c r="E287" s="69"/>
      <c r="F287" s="69"/>
      <c r="G287" s="70"/>
      <c r="H287" s="70"/>
      <c r="I287" s="93">
        <f>IF(I300=0,0,I$41/I286)</f>
        <v>0.35294117647058826</v>
      </c>
      <c r="J287" s="69"/>
      <c r="K287" s="69"/>
      <c r="L287" s="69"/>
      <c r="M287" s="69"/>
      <c r="N287" s="189"/>
    </row>
    <row r="288" spans="1:14" outlineLevel="2" x14ac:dyDescent="0.2">
      <c r="A288" s="191"/>
      <c r="B288" s="360"/>
      <c r="C288" s="192" t="s">
        <v>188</v>
      </c>
      <c r="D288" s="93">
        <f>IF(D301=0,0,D$41/D286)</f>
        <v>0.35294117647058826</v>
      </c>
      <c r="E288" s="69"/>
      <c r="F288" s="69"/>
      <c r="G288" s="70"/>
      <c r="H288" s="70"/>
      <c r="I288" s="93">
        <f>IF(I301=0,0,I$41/I286)</f>
        <v>0.35294117647058826</v>
      </c>
      <c r="J288" s="69"/>
      <c r="K288" s="69"/>
      <c r="L288" s="69"/>
      <c r="M288" s="69"/>
      <c r="N288" s="189"/>
    </row>
    <row r="289" spans="1:14" outlineLevel="2" x14ac:dyDescent="0.2">
      <c r="A289" s="191"/>
      <c r="B289" s="360"/>
      <c r="C289" s="192" t="s">
        <v>189</v>
      </c>
      <c r="D289" s="93">
        <f>IF(D302=0,0,D$41/D286)</f>
        <v>0.35294117647058826</v>
      </c>
      <c r="E289" s="69"/>
      <c r="F289" s="69"/>
      <c r="G289" s="70"/>
      <c r="H289" s="70"/>
      <c r="I289" s="93">
        <f>IF(I302=0,0,I$41/I286)</f>
        <v>0.35294117647058826</v>
      </c>
      <c r="J289" s="69"/>
      <c r="K289" s="69"/>
      <c r="L289" s="69"/>
      <c r="M289" s="69"/>
      <c r="N289" s="189"/>
    </row>
    <row r="290" spans="1:14" outlineLevel="2" x14ac:dyDescent="0.2">
      <c r="A290" s="191"/>
      <c r="B290" s="360"/>
      <c r="C290" s="192" t="s">
        <v>190</v>
      </c>
      <c r="D290" s="93">
        <f>IF(D303=0,0,D$41/D286)</f>
        <v>0.35294117647058826</v>
      </c>
      <c r="E290" s="69"/>
      <c r="F290" s="69"/>
      <c r="G290" s="70"/>
      <c r="H290" s="70"/>
      <c r="I290" s="93">
        <f>IF(I303=0,0,I$41/I286)</f>
        <v>0.35294117647058826</v>
      </c>
      <c r="J290" s="69"/>
      <c r="K290" s="69"/>
      <c r="L290" s="69"/>
      <c r="M290" s="69"/>
      <c r="N290" s="189"/>
    </row>
    <row r="291" spans="1:14" outlineLevel="2" x14ac:dyDescent="0.2">
      <c r="A291" s="191"/>
      <c r="B291" s="360"/>
      <c r="C291" s="192" t="s">
        <v>191</v>
      </c>
      <c r="D291" s="93">
        <f>IF(D304=0,0,D$41/D286)</f>
        <v>0</v>
      </c>
      <c r="E291" s="69"/>
      <c r="F291" s="69"/>
      <c r="G291" s="70"/>
      <c r="H291" s="70"/>
      <c r="I291" s="93">
        <f>IF(I304=0,0,I$41/I286)</f>
        <v>0</v>
      </c>
      <c r="J291" s="69"/>
      <c r="K291" s="69"/>
      <c r="L291" s="69"/>
      <c r="M291" s="69"/>
      <c r="N291" s="189"/>
    </row>
    <row r="292" spans="1:14" outlineLevel="2" x14ac:dyDescent="0.2">
      <c r="A292" s="191"/>
      <c r="B292" s="360"/>
      <c r="C292" s="192" t="s">
        <v>192</v>
      </c>
      <c r="D292" s="95" t="s">
        <v>193</v>
      </c>
      <c r="E292" s="69"/>
      <c r="F292" s="69"/>
      <c r="G292" s="70"/>
      <c r="H292" s="70"/>
      <c r="I292" s="93">
        <f>IF(I305=0,0,I$41/I286)</f>
        <v>0</v>
      </c>
      <c r="J292" s="69"/>
      <c r="K292" s="69"/>
      <c r="L292" s="69"/>
      <c r="M292" s="69"/>
      <c r="N292" s="189"/>
    </row>
    <row r="293" spans="1:14" outlineLevel="2" x14ac:dyDescent="0.2">
      <c r="A293" s="191"/>
      <c r="B293" s="360"/>
      <c r="C293" s="192" t="s">
        <v>194</v>
      </c>
      <c r="D293" s="93">
        <f>IF(D306=0,0,D$41/D286)</f>
        <v>0.35294117647058826</v>
      </c>
      <c r="E293" s="69"/>
      <c r="F293" s="69"/>
      <c r="G293" s="70"/>
      <c r="H293" s="70"/>
      <c r="I293" s="93">
        <f>IF(I306=0,0,I$41/I286)</f>
        <v>0.35294117647058826</v>
      </c>
      <c r="J293" s="69"/>
      <c r="K293" s="69"/>
      <c r="L293" s="69"/>
      <c r="M293" s="69"/>
      <c r="N293" s="189"/>
    </row>
    <row r="294" spans="1:14" outlineLevel="2" x14ac:dyDescent="0.2">
      <c r="A294" s="191"/>
      <c r="B294" s="360"/>
      <c r="C294" s="192" t="s">
        <v>195</v>
      </c>
      <c r="D294" s="93">
        <f>IF(D307=0,0,D$41/D286)</f>
        <v>0.35294117647058826</v>
      </c>
      <c r="E294" s="69"/>
      <c r="F294" s="69"/>
      <c r="G294" s="70"/>
      <c r="H294" s="70"/>
      <c r="I294" s="93">
        <f>IF(I307=0,0,I$41/I286)</f>
        <v>0.35294117647058826</v>
      </c>
      <c r="J294" s="69"/>
      <c r="K294" s="69"/>
      <c r="L294" s="69"/>
      <c r="M294" s="69"/>
      <c r="N294" s="189"/>
    </row>
    <row r="295" spans="1:14" outlineLevel="2" x14ac:dyDescent="0.2">
      <c r="A295" s="191"/>
      <c r="B295" s="360"/>
      <c r="C295" s="192" t="s">
        <v>196</v>
      </c>
      <c r="D295" s="93">
        <f>IF(D308=0,0,D$41/D286)</f>
        <v>0.35294117647058826</v>
      </c>
      <c r="E295" s="69"/>
      <c r="F295" s="69"/>
      <c r="G295" s="70"/>
      <c r="H295" s="70"/>
      <c r="I295" s="93">
        <f>IF(I308=0,0,I$41/I286)</f>
        <v>0.35294117647058826</v>
      </c>
      <c r="J295" s="69"/>
      <c r="K295" s="69"/>
      <c r="L295" s="69"/>
      <c r="M295" s="69"/>
      <c r="N295" s="189"/>
    </row>
    <row r="296" spans="1:14" outlineLevel="2" x14ac:dyDescent="0.2">
      <c r="A296" s="191"/>
      <c r="B296" s="360"/>
      <c r="C296" s="192" t="s">
        <v>197</v>
      </c>
      <c r="D296" s="93">
        <f>IF(D309=0,0,D$41/D286)</f>
        <v>0.35294117647058826</v>
      </c>
      <c r="E296" s="69"/>
      <c r="F296" s="69"/>
      <c r="G296" s="70"/>
      <c r="H296" s="70"/>
      <c r="I296" s="93">
        <f>IF(I309=0,0,I$41/I286)</f>
        <v>0.35294117647058826</v>
      </c>
      <c r="J296" s="69"/>
      <c r="K296" s="69"/>
      <c r="L296" s="69"/>
      <c r="M296" s="69"/>
      <c r="N296" s="189"/>
    </row>
    <row r="297" spans="1:14" outlineLevel="2" x14ac:dyDescent="0.2">
      <c r="A297" s="191"/>
      <c r="B297" s="360"/>
      <c r="C297" s="192" t="s">
        <v>198</v>
      </c>
      <c r="D297" s="95" t="s">
        <v>193</v>
      </c>
      <c r="E297" s="69"/>
      <c r="F297" s="69"/>
      <c r="G297" s="70"/>
      <c r="H297" s="70"/>
      <c r="I297" s="93">
        <f>IF(I310=0,0,I$41/I286)</f>
        <v>0.35294117647058826</v>
      </c>
      <c r="J297" s="69"/>
      <c r="K297" s="69"/>
      <c r="L297" s="69"/>
      <c r="M297" s="69"/>
      <c r="N297" s="189"/>
    </row>
    <row r="298" spans="1:14" outlineLevel="2" x14ac:dyDescent="0.2">
      <c r="A298" s="191"/>
      <c r="B298" s="360"/>
      <c r="C298" s="192" t="s">
        <v>199</v>
      </c>
      <c r="D298" s="93">
        <f>IF(D311=0,0,D$41/D286)</f>
        <v>0.35294117647058826</v>
      </c>
      <c r="E298" s="69"/>
      <c r="F298" s="69"/>
      <c r="G298" s="70"/>
      <c r="H298" s="70"/>
      <c r="I298" s="93">
        <f>IF(I311=0,0,I$41/I286)</f>
        <v>0.35294117647058826</v>
      </c>
      <c r="J298" s="69"/>
      <c r="K298" s="69"/>
      <c r="L298" s="69"/>
      <c r="M298" s="69"/>
      <c r="N298" s="189"/>
    </row>
    <row r="299" spans="1:14" outlineLevel="2" x14ac:dyDescent="0.2">
      <c r="A299" s="191"/>
      <c r="B299" s="360"/>
      <c r="C299" s="192" t="s">
        <v>200</v>
      </c>
      <c r="D299" s="93">
        <f>IF(D312=0,0,D$41/D286)</f>
        <v>0</v>
      </c>
      <c r="E299" s="69"/>
      <c r="F299" s="69"/>
      <c r="G299" s="70"/>
      <c r="H299" s="70"/>
      <c r="I299" s="71" t="s">
        <v>193</v>
      </c>
      <c r="J299" s="69"/>
      <c r="K299" s="69"/>
      <c r="L299" s="69"/>
      <c r="M299" s="69"/>
      <c r="N299" s="189"/>
    </row>
    <row r="300" spans="1:14" outlineLevel="2" x14ac:dyDescent="0.2">
      <c r="A300" s="191"/>
      <c r="B300" s="344" t="s">
        <v>201</v>
      </c>
      <c r="C300" s="192" t="s">
        <v>187</v>
      </c>
      <c r="D300" s="93">
        <v>1</v>
      </c>
      <c r="E300" s="69"/>
      <c r="F300" s="69"/>
      <c r="G300" s="70"/>
      <c r="H300" s="70"/>
      <c r="I300" s="93">
        <v>1</v>
      </c>
      <c r="J300" s="69"/>
      <c r="K300" s="69"/>
      <c r="L300" s="69"/>
      <c r="M300" s="69"/>
      <c r="N300" s="189"/>
    </row>
    <row r="301" spans="1:14" outlineLevel="2" x14ac:dyDescent="0.2">
      <c r="A301" s="191"/>
      <c r="B301" s="345"/>
      <c r="C301" s="192" t="s">
        <v>188</v>
      </c>
      <c r="D301" s="93">
        <v>1</v>
      </c>
      <c r="E301" s="69"/>
      <c r="F301" s="69"/>
      <c r="G301" s="70"/>
      <c r="H301" s="70"/>
      <c r="I301" s="93">
        <v>1</v>
      </c>
      <c r="J301" s="69"/>
      <c r="K301" s="69"/>
      <c r="L301" s="69"/>
      <c r="M301" s="69"/>
      <c r="N301" s="189"/>
    </row>
    <row r="302" spans="1:14" outlineLevel="2" x14ac:dyDescent="0.2">
      <c r="A302" s="191"/>
      <c r="B302" s="345"/>
      <c r="C302" s="192" t="s">
        <v>189</v>
      </c>
      <c r="D302" s="93">
        <v>1</v>
      </c>
      <c r="E302" s="69"/>
      <c r="F302" s="69"/>
      <c r="G302" s="70"/>
      <c r="H302" s="70"/>
      <c r="I302" s="93">
        <v>1</v>
      </c>
      <c r="J302" s="69"/>
      <c r="K302" s="69"/>
      <c r="L302" s="69"/>
      <c r="M302" s="69"/>
      <c r="N302" s="189"/>
    </row>
    <row r="303" spans="1:14" outlineLevel="2" x14ac:dyDescent="0.2">
      <c r="A303" s="191"/>
      <c r="B303" s="345"/>
      <c r="C303" s="192" t="s">
        <v>190</v>
      </c>
      <c r="D303" s="93">
        <v>1</v>
      </c>
      <c r="E303" s="69"/>
      <c r="F303" s="69"/>
      <c r="G303" s="70"/>
      <c r="H303" s="70"/>
      <c r="I303" s="93">
        <v>1</v>
      </c>
      <c r="J303" s="69"/>
      <c r="K303" s="69"/>
      <c r="L303" s="69"/>
      <c r="M303" s="69"/>
      <c r="N303" s="189"/>
    </row>
    <row r="304" spans="1:14" outlineLevel="2" x14ac:dyDescent="0.2">
      <c r="A304" s="191"/>
      <c r="B304" s="345"/>
      <c r="C304" s="192" t="s">
        <v>191</v>
      </c>
      <c r="D304" s="93">
        <v>0</v>
      </c>
      <c r="E304" s="69"/>
      <c r="F304" s="69"/>
      <c r="G304" s="70"/>
      <c r="H304" s="70"/>
      <c r="I304" s="93">
        <v>0</v>
      </c>
      <c r="J304" s="69"/>
      <c r="K304" s="69"/>
      <c r="L304" s="69"/>
      <c r="M304" s="69"/>
      <c r="N304" s="189"/>
    </row>
    <row r="305" spans="1:14" outlineLevel="2" x14ac:dyDescent="0.2">
      <c r="A305" s="191"/>
      <c r="B305" s="345"/>
      <c r="C305" s="192" t="s">
        <v>192</v>
      </c>
      <c r="D305" s="71" t="s">
        <v>193</v>
      </c>
      <c r="E305" s="69"/>
      <c r="F305" s="69"/>
      <c r="G305" s="70"/>
      <c r="H305" s="70"/>
      <c r="I305" s="93">
        <v>0</v>
      </c>
      <c r="J305" s="69"/>
      <c r="K305" s="69"/>
      <c r="L305" s="69"/>
      <c r="M305" s="69"/>
      <c r="N305" s="189"/>
    </row>
    <row r="306" spans="1:14" outlineLevel="2" x14ac:dyDescent="0.2">
      <c r="A306" s="191"/>
      <c r="B306" s="345"/>
      <c r="C306" s="192" t="s">
        <v>194</v>
      </c>
      <c r="D306" s="93">
        <v>0.5</v>
      </c>
      <c r="E306" s="69"/>
      <c r="F306" s="69"/>
      <c r="G306" s="70"/>
      <c r="H306" s="70"/>
      <c r="I306" s="93">
        <v>0.5</v>
      </c>
      <c r="J306" s="69"/>
      <c r="K306" s="69"/>
      <c r="L306" s="69"/>
      <c r="M306" s="69"/>
      <c r="N306" s="189"/>
    </row>
    <row r="307" spans="1:14" outlineLevel="2" x14ac:dyDescent="0.2">
      <c r="A307" s="191"/>
      <c r="B307" s="345"/>
      <c r="C307" s="192" t="s">
        <v>195</v>
      </c>
      <c r="D307" s="97">
        <v>1</v>
      </c>
      <c r="E307" s="69"/>
      <c r="F307" s="69"/>
      <c r="G307" s="70"/>
      <c r="H307" s="70"/>
      <c r="I307" s="97">
        <v>1</v>
      </c>
      <c r="J307" s="69"/>
      <c r="K307" s="69"/>
      <c r="L307" s="69"/>
      <c r="M307" s="69"/>
      <c r="N307" s="189"/>
    </row>
    <row r="308" spans="1:14" outlineLevel="2" x14ac:dyDescent="0.2">
      <c r="A308" s="191"/>
      <c r="B308" s="345"/>
      <c r="C308" s="192" t="s">
        <v>196</v>
      </c>
      <c r="D308" s="97">
        <v>1</v>
      </c>
      <c r="E308" s="69"/>
      <c r="F308" s="69"/>
      <c r="G308" s="70"/>
      <c r="H308" s="70"/>
      <c r="I308" s="97">
        <v>1</v>
      </c>
      <c r="J308" s="69"/>
      <c r="K308" s="69"/>
      <c r="L308" s="69"/>
      <c r="M308" s="69"/>
      <c r="N308" s="189"/>
    </row>
    <row r="309" spans="1:14" outlineLevel="2" x14ac:dyDescent="0.2">
      <c r="A309" s="191"/>
      <c r="B309" s="345"/>
      <c r="C309" s="192" t="s">
        <v>197</v>
      </c>
      <c r="D309" s="93">
        <v>1</v>
      </c>
      <c r="E309" s="69"/>
      <c r="F309" s="69"/>
      <c r="G309" s="70"/>
      <c r="H309" s="70"/>
      <c r="I309" s="93">
        <v>1</v>
      </c>
      <c r="J309" s="69"/>
      <c r="K309" s="69"/>
      <c r="L309" s="69"/>
      <c r="M309" s="69"/>
      <c r="N309" s="189"/>
    </row>
    <row r="310" spans="1:14" outlineLevel="2" x14ac:dyDescent="0.2">
      <c r="A310" s="191"/>
      <c r="B310" s="345"/>
      <c r="C310" s="192" t="s">
        <v>198</v>
      </c>
      <c r="D310" s="71" t="s">
        <v>193</v>
      </c>
      <c r="E310" s="69"/>
      <c r="F310" s="69"/>
      <c r="G310" s="70"/>
      <c r="H310" s="70"/>
      <c r="I310" s="93">
        <v>1</v>
      </c>
      <c r="J310" s="69"/>
      <c r="K310" s="69"/>
      <c r="L310" s="69"/>
      <c r="M310" s="69"/>
      <c r="N310" s="189"/>
    </row>
    <row r="311" spans="1:14" outlineLevel="2" x14ac:dyDescent="0.2">
      <c r="A311" s="191"/>
      <c r="B311" s="345"/>
      <c r="C311" s="192" t="s">
        <v>199</v>
      </c>
      <c r="D311" s="97">
        <v>1</v>
      </c>
      <c r="E311" s="69"/>
      <c r="F311" s="69"/>
      <c r="G311" s="70"/>
      <c r="H311" s="70"/>
      <c r="I311" s="97">
        <v>1</v>
      </c>
      <c r="J311" s="69"/>
      <c r="K311" s="69"/>
      <c r="L311" s="69"/>
      <c r="M311" s="69"/>
      <c r="N311" s="189"/>
    </row>
    <row r="312" spans="1:14" outlineLevel="2" x14ac:dyDescent="0.2">
      <c r="A312" s="191"/>
      <c r="B312" s="358"/>
      <c r="C312" s="193" t="s">
        <v>200</v>
      </c>
      <c r="D312" s="96">
        <v>0</v>
      </c>
      <c r="E312" s="72"/>
      <c r="F312" s="72"/>
      <c r="G312" s="73"/>
      <c r="H312" s="73"/>
      <c r="I312" s="96">
        <v>0</v>
      </c>
      <c r="J312" s="72"/>
      <c r="K312" s="72"/>
      <c r="L312" s="72"/>
      <c r="M312" s="72"/>
      <c r="N312" s="189"/>
    </row>
    <row r="313" spans="1:14" ht="14.25" outlineLevel="1" x14ac:dyDescent="0.25">
      <c r="A313" s="191"/>
      <c r="B313" s="74" t="s">
        <v>222</v>
      </c>
      <c r="C313" s="52"/>
      <c r="D313" s="196"/>
      <c r="E313" s="196"/>
      <c r="F313" s="196"/>
      <c r="G313" s="197"/>
      <c r="H313" s="197"/>
      <c r="I313" s="196"/>
      <c r="J313" s="196"/>
      <c r="K313" s="196"/>
      <c r="L313" s="196"/>
      <c r="M313" s="75">
        <f>SUMPRODUCT('[1]Нормативы ДО'!D314:M344,'[1]Нормативы ДО'!$D$638:$M$668)</f>
        <v>354.231660899654</v>
      </c>
    </row>
    <row r="314" spans="1:14" ht="11.45" customHeight="1" outlineLevel="2" x14ac:dyDescent="0.2">
      <c r="A314" s="191"/>
      <c r="B314" s="345" t="s">
        <v>217</v>
      </c>
      <c r="C314" s="190" t="s">
        <v>181</v>
      </c>
      <c r="D314" s="76">
        <f>($D285)/($D$9)</f>
        <v>0</v>
      </c>
      <c r="E314" s="77">
        <f>($D285)/($D$9)</f>
        <v>0</v>
      </c>
      <c r="F314" s="77">
        <f>($D285)/($D$9)</f>
        <v>0</v>
      </c>
      <c r="G314" s="78">
        <f>($D285)/($D$9)</f>
        <v>0</v>
      </c>
      <c r="H314" s="78">
        <f>($D285)/($D$9)</f>
        <v>0</v>
      </c>
      <c r="I314" s="76">
        <f>($I285)/($I$9)</f>
        <v>0</v>
      </c>
      <c r="J314" s="77">
        <f>($I285)/($I$9)</f>
        <v>0</v>
      </c>
      <c r="K314" s="77">
        <f>($I285)/($I$9)</f>
        <v>0</v>
      </c>
      <c r="L314" s="77">
        <f>($I285)/($I$9)</f>
        <v>0</v>
      </c>
      <c r="M314" s="79">
        <f>($I285)/($I$9)</f>
        <v>0</v>
      </c>
    </row>
    <row r="315" spans="1:14" outlineLevel="2" x14ac:dyDescent="0.2">
      <c r="A315" s="191"/>
      <c r="B315" s="345"/>
      <c r="C315" s="190" t="s">
        <v>182</v>
      </c>
      <c r="D315" s="80">
        <f>($D285)/($D$10)</f>
        <v>0</v>
      </c>
      <c r="E315" s="81">
        <f>($D285)/($D$10)</f>
        <v>0</v>
      </c>
      <c r="F315" s="81">
        <f>($D285)/($D$10)</f>
        <v>0</v>
      </c>
      <c r="G315" s="82">
        <f>($D285)/($D$10)</f>
        <v>0</v>
      </c>
      <c r="H315" s="82">
        <f>($D285)/($D$10)</f>
        <v>0</v>
      </c>
      <c r="I315" s="80">
        <f>($I285)/($I$10)</f>
        <v>0</v>
      </c>
      <c r="J315" s="81">
        <f>($I285)/($I$10)</f>
        <v>0</v>
      </c>
      <c r="K315" s="81">
        <f>($I285)/($I$10)</f>
        <v>0</v>
      </c>
      <c r="L315" s="81">
        <f>($I285)/($I$10)</f>
        <v>0</v>
      </c>
      <c r="M315" s="83">
        <f>($I285)/($I$10)</f>
        <v>0</v>
      </c>
    </row>
    <row r="316" spans="1:14" outlineLevel="2" x14ac:dyDescent="0.2">
      <c r="A316" s="191"/>
      <c r="B316" s="345"/>
      <c r="C316" s="190" t="s">
        <v>183</v>
      </c>
      <c r="D316" s="80">
        <f>($D285)/($D$11)</f>
        <v>0</v>
      </c>
      <c r="E316" s="81">
        <f>($D285)/($D$11)</f>
        <v>0</v>
      </c>
      <c r="F316" s="81">
        <f>($D285)/($D$11)</f>
        <v>0</v>
      </c>
      <c r="G316" s="82">
        <f>($D285)/($D$11)</f>
        <v>0</v>
      </c>
      <c r="H316" s="82">
        <f>($D285)/($D$11)</f>
        <v>0</v>
      </c>
      <c r="I316" s="80">
        <f>($I285)/($I$11)</f>
        <v>0</v>
      </c>
      <c r="J316" s="81">
        <f>($I285)/($I$11)</f>
        <v>0</v>
      </c>
      <c r="K316" s="81">
        <f>($I285)/($I$11)</f>
        <v>0</v>
      </c>
      <c r="L316" s="81">
        <f>($I285)/($I$11)</f>
        <v>0</v>
      </c>
      <c r="M316" s="83">
        <f>($I285)/($I$11)</f>
        <v>0</v>
      </c>
    </row>
    <row r="317" spans="1:14" outlineLevel="2" x14ac:dyDescent="0.2">
      <c r="A317" s="191"/>
      <c r="B317" s="345"/>
      <c r="C317" s="190" t="s">
        <v>184</v>
      </c>
      <c r="D317" s="80">
        <f>($D285)/($D$12)</f>
        <v>0</v>
      </c>
      <c r="E317" s="81">
        <f>($D285)/($D$12)</f>
        <v>0</v>
      </c>
      <c r="F317" s="81">
        <f>($D285)/($D$12)</f>
        <v>0</v>
      </c>
      <c r="G317" s="82">
        <f>($D285)/($D$12)</f>
        <v>0</v>
      </c>
      <c r="H317" s="82">
        <f>($D285)/($D$12)</f>
        <v>0</v>
      </c>
      <c r="I317" s="80">
        <f>($I285)/($I$12)</f>
        <v>0</v>
      </c>
      <c r="J317" s="81">
        <f>($I285)/($I$12)</f>
        <v>0</v>
      </c>
      <c r="K317" s="81">
        <f>($I285)/($I$12)</f>
        <v>0</v>
      </c>
      <c r="L317" s="81">
        <f>($I285)/($I$12)</f>
        <v>0</v>
      </c>
      <c r="M317" s="83">
        <f>($I285)/($I$12)</f>
        <v>0</v>
      </c>
    </row>
    <row r="318" spans="1:14" outlineLevel="2" x14ac:dyDescent="0.2">
      <c r="A318" s="191"/>
      <c r="B318" s="346"/>
      <c r="C318" s="190" t="s">
        <v>185</v>
      </c>
      <c r="D318" s="80">
        <f>($D285)/($D$13)</f>
        <v>0</v>
      </c>
      <c r="E318" s="81">
        <f>($D285)/($D$13)</f>
        <v>0</v>
      </c>
      <c r="F318" s="81">
        <f>($D285)/($D$13)</f>
        <v>0</v>
      </c>
      <c r="G318" s="82">
        <f>($D285)/($D$13)</f>
        <v>0</v>
      </c>
      <c r="H318" s="82">
        <f>($D285)/($D$13)</f>
        <v>0</v>
      </c>
      <c r="I318" s="80">
        <f>($I285)/($I$13)</f>
        <v>0</v>
      </c>
      <c r="J318" s="81">
        <f>($I285)/($I$13)</f>
        <v>0</v>
      </c>
      <c r="K318" s="81">
        <f>($I285)/($I$13)</f>
        <v>0</v>
      </c>
      <c r="L318" s="81">
        <f>($I285)/($I$13)</f>
        <v>0</v>
      </c>
      <c r="M318" s="83">
        <f>($I285)/($I$13)</f>
        <v>0</v>
      </c>
    </row>
    <row r="319" spans="1:14" ht="11.45" customHeight="1" outlineLevel="2" x14ac:dyDescent="0.2">
      <c r="A319" s="191"/>
      <c r="B319" s="344" t="s">
        <v>218</v>
      </c>
      <c r="C319" s="192" t="s">
        <v>187</v>
      </c>
      <c r="D319" s="80">
        <f>$D287/$D$14</f>
        <v>3.5294117647058823E-2</v>
      </c>
      <c r="E319" s="81">
        <f>$D287/$D$14</f>
        <v>3.5294117647058823E-2</v>
      </c>
      <c r="F319" s="81">
        <f>$D287/$D$14</f>
        <v>3.5294117647058823E-2</v>
      </c>
      <c r="G319" s="82">
        <f>$D287/$D$14</f>
        <v>3.5294117647058823E-2</v>
      </c>
      <c r="H319" s="82">
        <f>$D287/$D$14</f>
        <v>3.5294117647058823E-2</v>
      </c>
      <c r="I319" s="80">
        <f>$I287/$I$14</f>
        <v>3.5294117647058823E-2</v>
      </c>
      <c r="J319" s="81">
        <f>$I287/$I$14</f>
        <v>3.5294117647058823E-2</v>
      </c>
      <c r="K319" s="81">
        <f>$I287/$I$14</f>
        <v>3.5294117647058823E-2</v>
      </c>
      <c r="L319" s="81">
        <f>$I287/$I$14</f>
        <v>3.5294117647058823E-2</v>
      </c>
      <c r="M319" s="83">
        <f>$I287/$I$14</f>
        <v>3.5294117647058823E-2</v>
      </c>
    </row>
    <row r="320" spans="1:14" outlineLevel="2" x14ac:dyDescent="0.2">
      <c r="A320" s="191"/>
      <c r="B320" s="345"/>
      <c r="C320" s="192" t="s">
        <v>188</v>
      </c>
      <c r="D320" s="80">
        <f>$D288/$D$15</f>
        <v>3.5294117647058823E-2</v>
      </c>
      <c r="E320" s="81">
        <f>$D288/$D$15</f>
        <v>3.5294117647058823E-2</v>
      </c>
      <c r="F320" s="81">
        <f>$D288/$D$15</f>
        <v>3.5294117647058823E-2</v>
      </c>
      <c r="G320" s="82">
        <f>$D288/$D$15</f>
        <v>3.5294117647058823E-2</v>
      </c>
      <c r="H320" s="82">
        <f>$D288/$D$15</f>
        <v>3.5294117647058823E-2</v>
      </c>
      <c r="I320" s="80">
        <f>$I288/$I$15</f>
        <v>2.3529411764705885E-2</v>
      </c>
      <c r="J320" s="81">
        <f>$I288/$I$15</f>
        <v>2.3529411764705885E-2</v>
      </c>
      <c r="K320" s="81">
        <f>$I288/$I$15</f>
        <v>2.3529411764705885E-2</v>
      </c>
      <c r="L320" s="81">
        <f>$I288/$I$15</f>
        <v>2.3529411764705885E-2</v>
      </c>
      <c r="M320" s="83">
        <f>$I288/$I$15</f>
        <v>2.3529411764705885E-2</v>
      </c>
    </row>
    <row r="321" spans="1:14" outlineLevel="2" x14ac:dyDescent="0.2">
      <c r="A321" s="191"/>
      <c r="B321" s="345"/>
      <c r="C321" s="192" t="s">
        <v>189</v>
      </c>
      <c r="D321" s="80">
        <f>$D289/$D$16</f>
        <v>3.5294117647058823E-2</v>
      </c>
      <c r="E321" s="81">
        <f>$D289/$D$16</f>
        <v>3.5294117647058823E-2</v>
      </c>
      <c r="F321" s="81">
        <f>$D289/$D$16</f>
        <v>3.5294117647058823E-2</v>
      </c>
      <c r="G321" s="82">
        <f>$D289/$D$16</f>
        <v>3.5294117647058823E-2</v>
      </c>
      <c r="H321" s="82">
        <f>$D289/$D$16</f>
        <v>3.5294117647058823E-2</v>
      </c>
      <c r="I321" s="80">
        <f>$I289/$I$16</f>
        <v>3.5294117647058823E-2</v>
      </c>
      <c r="J321" s="81">
        <f>$I289/$I$16</f>
        <v>3.5294117647058823E-2</v>
      </c>
      <c r="K321" s="81">
        <f>$I289/$I$16</f>
        <v>3.5294117647058823E-2</v>
      </c>
      <c r="L321" s="81">
        <f>$I289/$I$16</f>
        <v>3.5294117647058823E-2</v>
      </c>
      <c r="M321" s="83">
        <f>$I289/$I$16</f>
        <v>3.5294117647058823E-2</v>
      </c>
    </row>
    <row r="322" spans="1:14" outlineLevel="2" x14ac:dyDescent="0.2">
      <c r="A322" s="191"/>
      <c r="B322" s="345"/>
      <c r="C322" s="192" t="s">
        <v>190</v>
      </c>
      <c r="D322" s="80">
        <f>$D290/$D$17</f>
        <v>3.5294117647058823E-2</v>
      </c>
      <c r="E322" s="81">
        <f>$D290/$D$17</f>
        <v>3.5294117647058823E-2</v>
      </c>
      <c r="F322" s="81">
        <f>$D290/$D$17</f>
        <v>3.5294117647058823E-2</v>
      </c>
      <c r="G322" s="82">
        <f>$D290/$D$17</f>
        <v>3.5294117647058823E-2</v>
      </c>
      <c r="H322" s="82">
        <f>$D290/$D$17</f>
        <v>3.5294117647058823E-2</v>
      </c>
      <c r="I322" s="80">
        <f>$I290/$I$17</f>
        <v>2.3529411764705885E-2</v>
      </c>
      <c r="J322" s="81">
        <f>$I290/$I$17</f>
        <v>2.3529411764705885E-2</v>
      </c>
      <c r="K322" s="81">
        <f>$I290/$I$17</f>
        <v>2.3529411764705885E-2</v>
      </c>
      <c r="L322" s="81">
        <f>$I290/$I$17</f>
        <v>2.3529411764705885E-2</v>
      </c>
      <c r="M322" s="83">
        <f>$I290/$I$17</f>
        <v>2.3529411764705885E-2</v>
      </c>
      <c r="N322" s="177"/>
    </row>
    <row r="323" spans="1:14" outlineLevel="2" x14ac:dyDescent="0.2">
      <c r="A323" s="191"/>
      <c r="B323" s="345"/>
      <c r="C323" s="192" t="s">
        <v>191</v>
      </c>
      <c r="D323" s="80">
        <f>$D291/$D$18</f>
        <v>0</v>
      </c>
      <c r="E323" s="81">
        <f>$D291/$D$18</f>
        <v>0</v>
      </c>
      <c r="F323" s="81">
        <f>$D291/$D$18</f>
        <v>0</v>
      </c>
      <c r="G323" s="82">
        <f>$D291/$D$18</f>
        <v>0</v>
      </c>
      <c r="H323" s="82">
        <f>$D291/$D$18</f>
        <v>0</v>
      </c>
      <c r="I323" s="80">
        <f>$I291/$I$18</f>
        <v>0</v>
      </c>
      <c r="J323" s="81">
        <f>$I291/$I$18</f>
        <v>0</v>
      </c>
      <c r="K323" s="81">
        <f>$I291/$I$18</f>
        <v>0</v>
      </c>
      <c r="L323" s="81">
        <f>$I291/$I$18</f>
        <v>0</v>
      </c>
      <c r="M323" s="83">
        <f>$I291/$I$18</f>
        <v>0</v>
      </c>
      <c r="N323" s="177"/>
    </row>
    <row r="324" spans="1:14" outlineLevel="2" x14ac:dyDescent="0.2">
      <c r="A324" s="191"/>
      <c r="B324" s="345"/>
      <c r="C324" s="192" t="s">
        <v>192</v>
      </c>
      <c r="D324" s="84" t="s">
        <v>193</v>
      </c>
      <c r="E324" s="85" t="s">
        <v>193</v>
      </c>
      <c r="F324" s="85" t="s">
        <v>193</v>
      </c>
      <c r="G324" s="86" t="s">
        <v>193</v>
      </c>
      <c r="H324" s="86" t="s">
        <v>193</v>
      </c>
      <c r="I324" s="80">
        <f>$I292/$I$19</f>
        <v>0</v>
      </c>
      <c r="J324" s="81">
        <f>$I292/$I$19</f>
        <v>0</v>
      </c>
      <c r="K324" s="81">
        <f>$I292/$I$19</f>
        <v>0</v>
      </c>
      <c r="L324" s="81">
        <f>$I292/$I$19</f>
        <v>0</v>
      </c>
      <c r="M324" s="83">
        <f>$I292/$I$19</f>
        <v>0</v>
      </c>
      <c r="N324" s="177"/>
    </row>
    <row r="325" spans="1:14" outlineLevel="2" x14ac:dyDescent="0.2">
      <c r="A325" s="191"/>
      <c r="B325" s="345"/>
      <c r="C325" s="192" t="s">
        <v>194</v>
      </c>
      <c r="D325" s="80">
        <f>$D293/$D$20</f>
        <v>3.5294117647058823E-2</v>
      </c>
      <c r="E325" s="81">
        <f>$D293/$D$20</f>
        <v>3.5294117647058823E-2</v>
      </c>
      <c r="F325" s="81">
        <f>$D293/$D$20</f>
        <v>3.5294117647058823E-2</v>
      </c>
      <c r="G325" s="82">
        <f>$D293/$D$20</f>
        <v>3.5294117647058823E-2</v>
      </c>
      <c r="H325" s="82">
        <f>$D293/$D$20</f>
        <v>3.5294117647058823E-2</v>
      </c>
      <c r="I325" s="80">
        <f>$I293/$I$20</f>
        <v>3.5294117647058823E-2</v>
      </c>
      <c r="J325" s="81">
        <f>$I293/$I$20</f>
        <v>3.5294117647058823E-2</v>
      </c>
      <c r="K325" s="81">
        <f>$I293/$I$20</f>
        <v>3.5294117647058823E-2</v>
      </c>
      <c r="L325" s="81">
        <f>$I293/$I$20</f>
        <v>3.5294117647058823E-2</v>
      </c>
      <c r="M325" s="83">
        <f>$I293/$I$20</f>
        <v>3.5294117647058823E-2</v>
      </c>
      <c r="N325" s="177"/>
    </row>
    <row r="326" spans="1:14" outlineLevel="2" x14ac:dyDescent="0.2">
      <c r="A326" s="191"/>
      <c r="B326" s="345"/>
      <c r="C326" s="192" t="s">
        <v>195</v>
      </c>
      <c r="D326" s="80">
        <f>$D294/$D$21</f>
        <v>3.5294117647058823E-2</v>
      </c>
      <c r="E326" s="81">
        <f>$D294/$D$21</f>
        <v>3.5294117647058823E-2</v>
      </c>
      <c r="F326" s="81">
        <f>$D294/$D$21</f>
        <v>3.5294117647058823E-2</v>
      </c>
      <c r="G326" s="82">
        <f>$D294/$D$21</f>
        <v>3.5294117647058823E-2</v>
      </c>
      <c r="H326" s="82">
        <f>$D294/$D$21</f>
        <v>3.5294117647058823E-2</v>
      </c>
      <c r="I326" s="80">
        <f>$I294/$I$21</f>
        <v>2.0761245674740487E-2</v>
      </c>
      <c r="J326" s="81">
        <f>$I294/$I$21</f>
        <v>2.0761245674740487E-2</v>
      </c>
      <c r="K326" s="81">
        <f>$I294/$I$21</f>
        <v>2.0761245674740487E-2</v>
      </c>
      <c r="L326" s="81">
        <f>$I294/$I$21</f>
        <v>2.0761245674740487E-2</v>
      </c>
      <c r="M326" s="83">
        <f>$I294/$I$21</f>
        <v>2.0761245674740487E-2</v>
      </c>
      <c r="N326" s="177"/>
    </row>
    <row r="327" spans="1:14" outlineLevel="2" x14ac:dyDescent="0.2">
      <c r="A327" s="191"/>
      <c r="B327" s="345"/>
      <c r="C327" s="192" t="s">
        <v>196</v>
      </c>
      <c r="D327" s="80">
        <f>$D295/$D$22</f>
        <v>3.5294117647058823E-2</v>
      </c>
      <c r="E327" s="81">
        <f>$D295/$D$22</f>
        <v>3.5294117647058823E-2</v>
      </c>
      <c r="F327" s="81">
        <f>$D295/$D$22</f>
        <v>3.5294117647058823E-2</v>
      </c>
      <c r="G327" s="82">
        <f>$D295/$D$22</f>
        <v>3.5294117647058823E-2</v>
      </c>
      <c r="H327" s="82">
        <f>$D295/$D$22</f>
        <v>3.5294117647058823E-2</v>
      </c>
      <c r="I327" s="80">
        <f>$I295/$I$22</f>
        <v>3.5294117647058823E-2</v>
      </c>
      <c r="J327" s="81">
        <f>$I295/$I$22</f>
        <v>3.5294117647058823E-2</v>
      </c>
      <c r="K327" s="81">
        <f>$I295/$I$22</f>
        <v>3.5294117647058823E-2</v>
      </c>
      <c r="L327" s="81">
        <f>$I295/$I$22</f>
        <v>3.5294117647058823E-2</v>
      </c>
      <c r="M327" s="83">
        <f>$I295/$I$22</f>
        <v>3.5294117647058823E-2</v>
      </c>
      <c r="N327" s="177"/>
    </row>
    <row r="328" spans="1:14" outlineLevel="2" x14ac:dyDescent="0.2">
      <c r="A328" s="191"/>
      <c r="B328" s="345"/>
      <c r="C328" s="192" t="s">
        <v>197</v>
      </c>
      <c r="D328" s="80">
        <f>$D296/$D$23</f>
        <v>3.5294117647058823E-2</v>
      </c>
      <c r="E328" s="81">
        <f>$D296/$D$23</f>
        <v>3.5294117647058823E-2</v>
      </c>
      <c r="F328" s="81">
        <f>$D296/$D$23</f>
        <v>3.5294117647058823E-2</v>
      </c>
      <c r="G328" s="82">
        <f>$D296/$D$23</f>
        <v>3.5294117647058823E-2</v>
      </c>
      <c r="H328" s="82">
        <f>$D296/$D$23</f>
        <v>3.5294117647058823E-2</v>
      </c>
      <c r="I328" s="80">
        <f>$I296/$I$23</f>
        <v>2.3529411764705885E-2</v>
      </c>
      <c r="J328" s="81">
        <f>$I296/$I$23</f>
        <v>2.3529411764705885E-2</v>
      </c>
      <c r="K328" s="81">
        <f>$I296/$I$23</f>
        <v>2.3529411764705885E-2</v>
      </c>
      <c r="L328" s="81">
        <f>$I296/$I$23</f>
        <v>2.3529411764705885E-2</v>
      </c>
      <c r="M328" s="83">
        <f>$I296/$I$23</f>
        <v>2.3529411764705885E-2</v>
      </c>
      <c r="N328" s="177"/>
    </row>
    <row r="329" spans="1:14" outlineLevel="2" x14ac:dyDescent="0.2">
      <c r="A329" s="191"/>
      <c r="B329" s="345"/>
      <c r="C329" s="192" t="s">
        <v>198</v>
      </c>
      <c r="D329" s="84" t="s">
        <v>193</v>
      </c>
      <c r="E329" s="85" t="s">
        <v>193</v>
      </c>
      <c r="F329" s="85" t="s">
        <v>193</v>
      </c>
      <c r="G329" s="86" t="s">
        <v>193</v>
      </c>
      <c r="H329" s="86" t="s">
        <v>193</v>
      </c>
      <c r="I329" s="80">
        <f>$I297/$I$24</f>
        <v>3.5294117647058823E-2</v>
      </c>
      <c r="J329" s="81">
        <f>$I297/$I$24</f>
        <v>3.5294117647058823E-2</v>
      </c>
      <c r="K329" s="81">
        <f>$I297/$I$24</f>
        <v>3.5294117647058823E-2</v>
      </c>
      <c r="L329" s="81">
        <f>$I297/$I$24</f>
        <v>3.5294117647058823E-2</v>
      </c>
      <c r="M329" s="83">
        <f>$I297/$I$24</f>
        <v>3.5294117647058823E-2</v>
      </c>
      <c r="N329" s="177"/>
    </row>
    <row r="330" spans="1:14" outlineLevel="2" x14ac:dyDescent="0.2">
      <c r="A330" s="191"/>
      <c r="B330" s="345"/>
      <c r="C330" s="192" t="s">
        <v>199</v>
      </c>
      <c r="D330" s="80">
        <f>$D298/$D$25</f>
        <v>3.5294117647058823E-2</v>
      </c>
      <c r="E330" s="81">
        <f>$D298/$D$25</f>
        <v>3.5294117647058823E-2</v>
      </c>
      <c r="F330" s="81">
        <f>$D298/$D$25</f>
        <v>3.5294117647058823E-2</v>
      </c>
      <c r="G330" s="82">
        <f>$D298/$D$25</f>
        <v>3.5294117647058823E-2</v>
      </c>
      <c r="H330" s="82">
        <f>$D298/$D$25</f>
        <v>3.5294117647058823E-2</v>
      </c>
      <c r="I330" s="80">
        <f>$I298/$I$25</f>
        <v>3.5294117647058823E-2</v>
      </c>
      <c r="J330" s="81">
        <f>$I298/$I$25</f>
        <v>3.5294117647058823E-2</v>
      </c>
      <c r="K330" s="81">
        <f>$I298/$I$25</f>
        <v>3.5294117647058823E-2</v>
      </c>
      <c r="L330" s="81">
        <f>$I298/$I$25</f>
        <v>3.5294117647058823E-2</v>
      </c>
      <c r="M330" s="83">
        <f>$I298/$I$25</f>
        <v>3.5294117647058823E-2</v>
      </c>
      <c r="N330" s="177"/>
    </row>
    <row r="331" spans="1:14" outlineLevel="2" x14ac:dyDescent="0.2">
      <c r="A331" s="191"/>
      <c r="B331" s="346"/>
      <c r="C331" s="192" t="s">
        <v>200</v>
      </c>
      <c r="D331" s="80">
        <f>$D299/$D$26</f>
        <v>0</v>
      </c>
      <c r="E331" s="81">
        <f>$D299/$D$26</f>
        <v>0</v>
      </c>
      <c r="F331" s="81">
        <f>$D299/$D$26</f>
        <v>0</v>
      </c>
      <c r="G331" s="82">
        <f>$D299/$D$26</f>
        <v>0</v>
      </c>
      <c r="H331" s="82">
        <f>$D299/$D$26</f>
        <v>0</v>
      </c>
      <c r="I331" s="84" t="s">
        <v>193</v>
      </c>
      <c r="J331" s="85" t="s">
        <v>193</v>
      </c>
      <c r="K331" s="85" t="s">
        <v>193</v>
      </c>
      <c r="L331" s="85" t="s">
        <v>193</v>
      </c>
      <c r="M331" s="87" t="s">
        <v>193</v>
      </c>
      <c r="N331" s="177"/>
    </row>
    <row r="332" spans="1:14" ht="11.45" customHeight="1" outlineLevel="2" x14ac:dyDescent="0.2">
      <c r="A332" s="191"/>
      <c r="B332" s="344" t="s">
        <v>219</v>
      </c>
      <c r="C332" s="192" t="s">
        <v>187</v>
      </c>
      <c r="D332" s="80">
        <f>$D300/$D$27</f>
        <v>0.16666666666666666</v>
      </c>
      <c r="E332" s="81">
        <f>$D300/$D$27</f>
        <v>0.16666666666666666</v>
      </c>
      <c r="F332" s="81">
        <f>$D300/$D$27</f>
        <v>0.16666666666666666</v>
      </c>
      <c r="G332" s="82">
        <f>$D300/$D$27</f>
        <v>0.16666666666666666</v>
      </c>
      <c r="H332" s="82">
        <f>$D300/$D$27</f>
        <v>0.16666666666666666</v>
      </c>
      <c r="I332" s="80">
        <f>$I300/$I$27</f>
        <v>0.16666666666666666</v>
      </c>
      <c r="J332" s="81">
        <f>$I300/$I$27</f>
        <v>0.16666666666666666</v>
      </c>
      <c r="K332" s="81">
        <f>$I300/$I$27</f>
        <v>0.16666666666666666</v>
      </c>
      <c r="L332" s="81">
        <f>$I300/$I$27</f>
        <v>0.16666666666666666</v>
      </c>
      <c r="M332" s="83">
        <f>$I300/$I$27</f>
        <v>0.16666666666666666</v>
      </c>
      <c r="N332" s="177"/>
    </row>
    <row r="333" spans="1:14" outlineLevel="2" x14ac:dyDescent="0.2">
      <c r="A333" s="191"/>
      <c r="B333" s="345"/>
      <c r="C333" s="192" t="s">
        <v>188</v>
      </c>
      <c r="D333" s="80">
        <f>$D301/$D$28</f>
        <v>0.16666666666666666</v>
      </c>
      <c r="E333" s="81">
        <f>$D301/$D$28</f>
        <v>0.16666666666666666</v>
      </c>
      <c r="F333" s="81">
        <f>$D301/$D$28</f>
        <v>0.16666666666666666</v>
      </c>
      <c r="G333" s="82">
        <f>$D301/$D$28</f>
        <v>0.16666666666666666</v>
      </c>
      <c r="H333" s="82">
        <f>$D301/$D$28</f>
        <v>0.16666666666666666</v>
      </c>
      <c r="I333" s="80">
        <f>$I301/$I$28</f>
        <v>0.125</v>
      </c>
      <c r="J333" s="81">
        <f>$I301/$I$28</f>
        <v>0.125</v>
      </c>
      <c r="K333" s="81">
        <f>$I301/$I$28</f>
        <v>0.125</v>
      </c>
      <c r="L333" s="81">
        <f>$I301/$I$28</f>
        <v>0.125</v>
      </c>
      <c r="M333" s="83">
        <f>$I301/$I$28</f>
        <v>0.125</v>
      </c>
      <c r="N333" s="177"/>
    </row>
    <row r="334" spans="1:14" outlineLevel="2" x14ac:dyDescent="0.2">
      <c r="A334" s="191"/>
      <c r="B334" s="345"/>
      <c r="C334" s="192" t="s">
        <v>189</v>
      </c>
      <c r="D334" s="80">
        <f>$D302/$D$29</f>
        <v>0.16666666666666666</v>
      </c>
      <c r="E334" s="81">
        <f>$D302/$D$29</f>
        <v>0.16666666666666666</v>
      </c>
      <c r="F334" s="81">
        <f>$D302/$D$29</f>
        <v>0.16666666666666666</v>
      </c>
      <c r="G334" s="82">
        <f>$D302/$D$29</f>
        <v>0.16666666666666666</v>
      </c>
      <c r="H334" s="82">
        <f>$D302/$D$29</f>
        <v>0.16666666666666666</v>
      </c>
      <c r="I334" s="80">
        <f>$I302/$I$29</f>
        <v>0.16666666666666666</v>
      </c>
      <c r="J334" s="81">
        <f>$I302/$I$29</f>
        <v>0.16666666666666666</v>
      </c>
      <c r="K334" s="81">
        <f>$I302/$I$29</f>
        <v>0.16666666666666666</v>
      </c>
      <c r="L334" s="81">
        <f>$I302/$I$29</f>
        <v>0.16666666666666666</v>
      </c>
      <c r="M334" s="83">
        <f>$I302/$I$29</f>
        <v>0.16666666666666666</v>
      </c>
      <c r="N334" s="177"/>
    </row>
    <row r="335" spans="1:14" outlineLevel="2" x14ac:dyDescent="0.2">
      <c r="A335" s="191"/>
      <c r="B335" s="345"/>
      <c r="C335" s="192" t="s">
        <v>190</v>
      </c>
      <c r="D335" s="80">
        <f>$D303/$D$30</f>
        <v>0.16666666666666666</v>
      </c>
      <c r="E335" s="81">
        <f>$D303/$D$30</f>
        <v>0.16666666666666666</v>
      </c>
      <c r="F335" s="81">
        <f>$D303/$D$30</f>
        <v>0.16666666666666666</v>
      </c>
      <c r="G335" s="82">
        <f>$D303/$D$30</f>
        <v>0.16666666666666666</v>
      </c>
      <c r="H335" s="82">
        <f>$D303/$D$30</f>
        <v>0.16666666666666666</v>
      </c>
      <c r="I335" s="80">
        <f>$I303/$I$30</f>
        <v>0.1</v>
      </c>
      <c r="J335" s="81">
        <f>$I303/$I$30</f>
        <v>0.1</v>
      </c>
      <c r="K335" s="81">
        <f>$I303/$I$30</f>
        <v>0.1</v>
      </c>
      <c r="L335" s="81">
        <f>$I303/$I$30</f>
        <v>0.1</v>
      </c>
      <c r="M335" s="83">
        <f>$I303/$I$30</f>
        <v>0.1</v>
      </c>
      <c r="N335" s="177"/>
    </row>
    <row r="336" spans="1:14" outlineLevel="2" x14ac:dyDescent="0.2">
      <c r="A336" s="191"/>
      <c r="B336" s="345"/>
      <c r="C336" s="192" t="s">
        <v>191</v>
      </c>
      <c r="D336" s="80">
        <f>$D304/$D$31</f>
        <v>0</v>
      </c>
      <c r="E336" s="81">
        <f>$D304/$D$31</f>
        <v>0</v>
      </c>
      <c r="F336" s="81">
        <f>$D304/$D$31</f>
        <v>0</v>
      </c>
      <c r="G336" s="82">
        <f>$D304/$D$31</f>
        <v>0</v>
      </c>
      <c r="H336" s="82">
        <f>$D304/$D$31</f>
        <v>0</v>
      </c>
      <c r="I336" s="80">
        <f>$I304/$I$31</f>
        <v>0</v>
      </c>
      <c r="J336" s="81">
        <f>$I304/$I$31</f>
        <v>0</v>
      </c>
      <c r="K336" s="81">
        <f>$I304/$I$31</f>
        <v>0</v>
      </c>
      <c r="L336" s="81">
        <f>$I304/$I$31</f>
        <v>0</v>
      </c>
      <c r="M336" s="83">
        <f>$I304/$I$31</f>
        <v>0</v>
      </c>
      <c r="N336" s="177"/>
    </row>
    <row r="337" spans="1:14" outlineLevel="2" x14ac:dyDescent="0.2">
      <c r="A337" s="191"/>
      <c r="B337" s="345"/>
      <c r="C337" s="192" t="s">
        <v>192</v>
      </c>
      <c r="D337" s="84" t="s">
        <v>193</v>
      </c>
      <c r="E337" s="85" t="s">
        <v>193</v>
      </c>
      <c r="F337" s="85" t="s">
        <v>193</v>
      </c>
      <c r="G337" s="86" t="s">
        <v>193</v>
      </c>
      <c r="H337" s="86" t="s">
        <v>193</v>
      </c>
      <c r="I337" s="80">
        <f>$I305/$I$32</f>
        <v>0</v>
      </c>
      <c r="J337" s="81">
        <f>$I305/$I$32</f>
        <v>0</v>
      </c>
      <c r="K337" s="81">
        <f>$I305/$I$32</f>
        <v>0</v>
      </c>
      <c r="L337" s="81">
        <f>$I305/$I$32</f>
        <v>0</v>
      </c>
      <c r="M337" s="83">
        <f>$I305/$I$32</f>
        <v>0</v>
      </c>
      <c r="N337" s="177"/>
    </row>
    <row r="338" spans="1:14" outlineLevel="2" x14ac:dyDescent="0.2">
      <c r="A338" s="191"/>
      <c r="B338" s="345"/>
      <c r="C338" s="192" t="s">
        <v>194</v>
      </c>
      <c r="D338" s="80">
        <f>$D306/$D$33</f>
        <v>8.3333333333333329E-2</v>
      </c>
      <c r="E338" s="81">
        <f>$D306/$D$33</f>
        <v>8.3333333333333329E-2</v>
      </c>
      <c r="F338" s="81">
        <f>$D306/$D$33</f>
        <v>8.3333333333333329E-2</v>
      </c>
      <c r="G338" s="82">
        <f>$D306/$D$33</f>
        <v>8.3333333333333329E-2</v>
      </c>
      <c r="H338" s="82">
        <f>$D306/$D$33</f>
        <v>8.3333333333333329E-2</v>
      </c>
      <c r="I338" s="80">
        <f>$I306/$I$33</f>
        <v>6.25E-2</v>
      </c>
      <c r="J338" s="81">
        <f>$I306/$I$33</f>
        <v>6.25E-2</v>
      </c>
      <c r="K338" s="81">
        <f>$I306/$I$33</f>
        <v>6.25E-2</v>
      </c>
      <c r="L338" s="81">
        <f>$I306/$I$33</f>
        <v>6.25E-2</v>
      </c>
      <c r="M338" s="83">
        <f>$I306/$I$33</f>
        <v>6.25E-2</v>
      </c>
    </row>
    <row r="339" spans="1:14" outlineLevel="2" x14ac:dyDescent="0.2">
      <c r="A339" s="191"/>
      <c r="B339" s="345"/>
      <c r="C339" s="192" t="s">
        <v>195</v>
      </c>
      <c r="D339" s="80">
        <f>$D307/$D$34</f>
        <v>0.16666666666666666</v>
      </c>
      <c r="E339" s="81">
        <f>$D307/$D$34</f>
        <v>0.16666666666666666</v>
      </c>
      <c r="F339" s="81">
        <f>$D307/$D$34</f>
        <v>0.16666666666666666</v>
      </c>
      <c r="G339" s="82">
        <f>$D307/$D$34</f>
        <v>0.16666666666666666</v>
      </c>
      <c r="H339" s="82">
        <f>$D307/$D$34</f>
        <v>0.16666666666666666</v>
      </c>
      <c r="I339" s="80">
        <f>$I307/$I$34</f>
        <v>0.1</v>
      </c>
      <c r="J339" s="81">
        <f>$I307/$I$34</f>
        <v>0.1</v>
      </c>
      <c r="K339" s="81">
        <f>$I307/$I$34</f>
        <v>0.1</v>
      </c>
      <c r="L339" s="81">
        <f>$I307/$I$34</f>
        <v>0.1</v>
      </c>
      <c r="M339" s="83">
        <f>$I307/$I$34</f>
        <v>0.1</v>
      </c>
    </row>
    <row r="340" spans="1:14" outlineLevel="2" x14ac:dyDescent="0.2">
      <c r="A340" s="191"/>
      <c r="B340" s="345"/>
      <c r="C340" s="192" t="s">
        <v>196</v>
      </c>
      <c r="D340" s="80">
        <f>$D308/$D$35</f>
        <v>0.2</v>
      </c>
      <c r="E340" s="81">
        <f>$D308/$D$35</f>
        <v>0.2</v>
      </c>
      <c r="F340" s="81">
        <f>$D308/$D$35</f>
        <v>0.2</v>
      </c>
      <c r="G340" s="82">
        <f>$D308/$D$35</f>
        <v>0.2</v>
      </c>
      <c r="H340" s="82">
        <f>$D308/$D$35</f>
        <v>0.2</v>
      </c>
      <c r="I340" s="80">
        <f>$I308/$I$35</f>
        <v>0.2</v>
      </c>
      <c r="J340" s="81">
        <f>$I308/$I$35</f>
        <v>0.2</v>
      </c>
      <c r="K340" s="81">
        <f>$I308/$I$35</f>
        <v>0.2</v>
      </c>
      <c r="L340" s="81">
        <f>$I308/$I$35</f>
        <v>0.2</v>
      </c>
      <c r="M340" s="83">
        <f>$I308/$I$35</f>
        <v>0.2</v>
      </c>
    </row>
    <row r="341" spans="1:14" outlineLevel="2" x14ac:dyDescent="0.2">
      <c r="A341" s="191"/>
      <c r="B341" s="345"/>
      <c r="C341" s="192" t="s">
        <v>197</v>
      </c>
      <c r="D341" s="80">
        <f>$D309/$D$36</f>
        <v>0.16666666666666666</v>
      </c>
      <c r="E341" s="81">
        <f>$D309/$D$36</f>
        <v>0.16666666666666666</v>
      </c>
      <c r="F341" s="81">
        <f>$D309/$D$36</f>
        <v>0.16666666666666666</v>
      </c>
      <c r="G341" s="82">
        <f>$D309/$D$36</f>
        <v>0.16666666666666666</v>
      </c>
      <c r="H341" s="82">
        <f>$D309/$D$36</f>
        <v>0.16666666666666666</v>
      </c>
      <c r="I341" s="80">
        <f>$I309/$I$36</f>
        <v>0.1</v>
      </c>
      <c r="J341" s="81">
        <f>$I309/$I$36</f>
        <v>0.1</v>
      </c>
      <c r="K341" s="81">
        <f>$I309/$I$36</f>
        <v>0.1</v>
      </c>
      <c r="L341" s="81">
        <f>$I309/$I$36</f>
        <v>0.1</v>
      </c>
      <c r="M341" s="83">
        <f>$I309/$I$36</f>
        <v>0.1</v>
      </c>
    </row>
    <row r="342" spans="1:14" outlineLevel="2" x14ac:dyDescent="0.2">
      <c r="A342" s="191"/>
      <c r="B342" s="345"/>
      <c r="C342" s="192" t="s">
        <v>198</v>
      </c>
      <c r="D342" s="84" t="s">
        <v>193</v>
      </c>
      <c r="E342" s="85" t="s">
        <v>193</v>
      </c>
      <c r="F342" s="85" t="s">
        <v>193</v>
      </c>
      <c r="G342" s="86" t="s">
        <v>193</v>
      </c>
      <c r="H342" s="86" t="s">
        <v>193</v>
      </c>
      <c r="I342" s="80">
        <f>$I310/$I$37</f>
        <v>0.125</v>
      </c>
      <c r="J342" s="81">
        <f>$I310/$I$37</f>
        <v>0.125</v>
      </c>
      <c r="K342" s="81">
        <f>$I310/$I$37</f>
        <v>0.125</v>
      </c>
      <c r="L342" s="81">
        <f>$I310/$I$37</f>
        <v>0.125</v>
      </c>
      <c r="M342" s="83">
        <f>$I310/$I$37</f>
        <v>0.125</v>
      </c>
    </row>
    <row r="343" spans="1:14" outlineLevel="2" x14ac:dyDescent="0.2">
      <c r="A343" s="191"/>
      <c r="B343" s="345"/>
      <c r="C343" s="192" t="s">
        <v>199</v>
      </c>
      <c r="D343" s="80">
        <f>$D311/$D$38</f>
        <v>0.2</v>
      </c>
      <c r="E343" s="81">
        <f>$D311/$D$38</f>
        <v>0.2</v>
      </c>
      <c r="F343" s="81">
        <f>$D311/$D$38</f>
        <v>0.2</v>
      </c>
      <c r="G343" s="82">
        <f>$D311/$D$38</f>
        <v>0.2</v>
      </c>
      <c r="H343" s="82">
        <f>$D311/$D$38</f>
        <v>0.2</v>
      </c>
      <c r="I343" s="80">
        <f>$I311/$I$38</f>
        <v>0.2</v>
      </c>
      <c r="J343" s="81">
        <f>$I311/$I$38</f>
        <v>0.2</v>
      </c>
      <c r="K343" s="81">
        <f>$I311/$I$38</f>
        <v>0.2</v>
      </c>
      <c r="L343" s="81">
        <f>$I311/$I$38</f>
        <v>0.2</v>
      </c>
      <c r="M343" s="83">
        <f>$I311/$I$38</f>
        <v>0.2</v>
      </c>
    </row>
    <row r="344" spans="1:14" outlineLevel="2" x14ac:dyDescent="0.2">
      <c r="A344" s="191"/>
      <c r="B344" s="358"/>
      <c r="C344" s="193" t="s">
        <v>200</v>
      </c>
      <c r="D344" s="88">
        <f>$D312/$D$39</f>
        <v>0</v>
      </c>
      <c r="E344" s="89">
        <f>$D312/$D$39</f>
        <v>0</v>
      </c>
      <c r="F344" s="89">
        <f>$D312/$D$39</f>
        <v>0</v>
      </c>
      <c r="G344" s="90">
        <f>$D312/$D$39</f>
        <v>0</v>
      </c>
      <c r="H344" s="90">
        <f>$D312/$D$39</f>
        <v>0</v>
      </c>
      <c r="I344" s="88">
        <f>$I312/$I$39</f>
        <v>0</v>
      </c>
      <c r="J344" s="89">
        <f>$I312/$I$39</f>
        <v>0</v>
      </c>
      <c r="K344" s="89">
        <f>$I312/$I$39</f>
        <v>0</v>
      </c>
      <c r="L344" s="89">
        <f>$I312/$I$39</f>
        <v>0</v>
      </c>
      <c r="M344" s="91">
        <f>$I312/$I$39</f>
        <v>0</v>
      </c>
    </row>
    <row r="345" spans="1:14" ht="14.25" outlineLevel="1" x14ac:dyDescent="0.25">
      <c r="A345" s="191"/>
      <c r="B345" s="63" t="s">
        <v>223</v>
      </c>
      <c r="C345" s="64"/>
      <c r="D345" s="200"/>
      <c r="E345" s="200"/>
      <c r="F345" s="200"/>
      <c r="G345" s="201"/>
      <c r="H345" s="201"/>
      <c r="I345" s="200"/>
      <c r="J345" s="200"/>
      <c r="K345" s="200"/>
      <c r="L345" s="200"/>
      <c r="M345" s="200"/>
    </row>
    <row r="346" spans="1:14" outlineLevel="2" x14ac:dyDescent="0.2">
      <c r="A346" s="191"/>
      <c r="B346" s="194" t="s">
        <v>180</v>
      </c>
      <c r="C346" s="190"/>
      <c r="D346" s="92">
        <v>0</v>
      </c>
      <c r="E346" s="202"/>
      <c r="F346" s="202"/>
      <c r="G346" s="203"/>
      <c r="H346" s="203"/>
      <c r="I346" s="92">
        <v>0</v>
      </c>
      <c r="J346" s="202"/>
      <c r="K346" s="202"/>
      <c r="L346" s="202"/>
      <c r="M346" s="202"/>
    </row>
    <row r="347" spans="1:14" ht="12.75" outlineLevel="2" x14ac:dyDescent="0.2">
      <c r="A347" s="191"/>
      <c r="B347" s="360" t="s">
        <v>186</v>
      </c>
      <c r="C347" s="192" t="s">
        <v>224</v>
      </c>
      <c r="D347" s="93">
        <f>(5+1)/2</f>
        <v>3</v>
      </c>
      <c r="E347" s="69"/>
      <c r="F347" s="69"/>
      <c r="G347" s="70"/>
      <c r="H347" s="70"/>
      <c r="I347" s="93">
        <f>(5+1)/2</f>
        <v>3</v>
      </c>
      <c r="J347" s="69"/>
      <c r="K347" s="69"/>
      <c r="L347" s="69"/>
      <c r="M347" s="69"/>
      <c r="N347" s="189"/>
    </row>
    <row r="348" spans="1:14" ht="11.45" customHeight="1" outlineLevel="2" x14ac:dyDescent="0.2">
      <c r="A348" s="191"/>
      <c r="B348" s="360"/>
      <c r="C348" s="192" t="s">
        <v>187</v>
      </c>
      <c r="D348" s="93">
        <f>IF(D361=0,0,D$41/D347)</f>
        <v>0</v>
      </c>
      <c r="E348" s="69"/>
      <c r="F348" s="69"/>
      <c r="G348" s="70"/>
      <c r="H348" s="70"/>
      <c r="I348" s="93">
        <f>IF(I361=0,0,I$41/I347)</f>
        <v>0</v>
      </c>
      <c r="J348" s="69"/>
      <c r="K348" s="69"/>
      <c r="L348" s="69"/>
      <c r="M348" s="69"/>
      <c r="N348" s="189"/>
    </row>
    <row r="349" spans="1:14" outlineLevel="2" x14ac:dyDescent="0.2">
      <c r="A349" s="191"/>
      <c r="B349" s="360"/>
      <c r="C349" s="192" t="s">
        <v>188</v>
      </c>
      <c r="D349" s="93">
        <f>IF(D362=0,0,D$41/D347)</f>
        <v>0</v>
      </c>
      <c r="E349" s="69"/>
      <c r="F349" s="69"/>
      <c r="G349" s="70"/>
      <c r="H349" s="70"/>
      <c r="I349" s="93">
        <f>IF(I362=0,0,I$41/I347)</f>
        <v>0</v>
      </c>
      <c r="J349" s="69"/>
      <c r="K349" s="69"/>
      <c r="L349" s="69"/>
      <c r="M349" s="69"/>
      <c r="N349" s="189"/>
    </row>
    <row r="350" spans="1:14" outlineLevel="2" x14ac:dyDescent="0.2">
      <c r="A350" s="191"/>
      <c r="B350" s="360"/>
      <c r="C350" s="192" t="s">
        <v>189</v>
      </c>
      <c r="D350" s="93">
        <f>IF(D363=0,0,D$41/D347)</f>
        <v>0</v>
      </c>
      <c r="E350" s="69"/>
      <c r="F350" s="69"/>
      <c r="G350" s="70"/>
      <c r="H350" s="70"/>
      <c r="I350" s="93">
        <f>IF(I363=0,0,I$41/I347)</f>
        <v>0</v>
      </c>
      <c r="J350" s="69"/>
      <c r="K350" s="69"/>
      <c r="L350" s="69"/>
      <c r="M350" s="69"/>
      <c r="N350" s="189"/>
    </row>
    <row r="351" spans="1:14" outlineLevel="2" x14ac:dyDescent="0.2">
      <c r="A351" s="191"/>
      <c r="B351" s="360"/>
      <c r="C351" s="192" t="s">
        <v>190</v>
      </c>
      <c r="D351" s="93">
        <f>IF(D364=0,0,D$41/D347)</f>
        <v>0</v>
      </c>
      <c r="E351" s="69"/>
      <c r="F351" s="69"/>
      <c r="G351" s="70"/>
      <c r="H351" s="70"/>
      <c r="I351" s="93">
        <f>IF(I364=0,0,I$41/I347)</f>
        <v>0</v>
      </c>
      <c r="J351" s="69"/>
      <c r="K351" s="69"/>
      <c r="L351" s="69"/>
      <c r="M351" s="69"/>
      <c r="N351" s="189"/>
    </row>
    <row r="352" spans="1:14" outlineLevel="2" x14ac:dyDescent="0.2">
      <c r="A352" s="191"/>
      <c r="B352" s="360"/>
      <c r="C352" s="192" t="s">
        <v>191</v>
      </c>
      <c r="D352" s="93">
        <f>IF(D365=0,0,D$41/D347)</f>
        <v>0</v>
      </c>
      <c r="E352" s="69"/>
      <c r="F352" s="69"/>
      <c r="G352" s="70"/>
      <c r="H352" s="70"/>
      <c r="I352" s="93">
        <f>IF(I365=0,0,I$41/I347)</f>
        <v>0</v>
      </c>
      <c r="J352" s="69"/>
      <c r="K352" s="69"/>
      <c r="L352" s="69"/>
      <c r="M352" s="69"/>
      <c r="N352" s="189"/>
    </row>
    <row r="353" spans="1:14" outlineLevel="2" x14ac:dyDescent="0.2">
      <c r="A353" s="191"/>
      <c r="B353" s="360"/>
      <c r="C353" s="192" t="s">
        <v>192</v>
      </c>
      <c r="D353" s="95" t="s">
        <v>193</v>
      </c>
      <c r="E353" s="69"/>
      <c r="F353" s="69"/>
      <c r="G353" s="70"/>
      <c r="H353" s="70"/>
      <c r="I353" s="93">
        <f>IF(I366=0,0,I$41/I347)</f>
        <v>0</v>
      </c>
      <c r="J353" s="69"/>
      <c r="K353" s="69"/>
      <c r="L353" s="69"/>
      <c r="M353" s="69"/>
      <c r="N353" s="189"/>
    </row>
    <row r="354" spans="1:14" outlineLevel="2" x14ac:dyDescent="0.2">
      <c r="A354" s="191"/>
      <c r="B354" s="360"/>
      <c r="C354" s="192" t="s">
        <v>194</v>
      </c>
      <c r="D354" s="93">
        <f>IF(D367=0,0,D$41/D347)</f>
        <v>1</v>
      </c>
      <c r="E354" s="69"/>
      <c r="F354" s="69"/>
      <c r="G354" s="70"/>
      <c r="H354" s="70"/>
      <c r="I354" s="93">
        <f>IF(I367=0,0,I$41/I347)</f>
        <v>1</v>
      </c>
      <c r="J354" s="69"/>
      <c r="K354" s="69"/>
      <c r="L354" s="69"/>
      <c r="M354" s="69"/>
      <c r="N354" s="189"/>
    </row>
    <row r="355" spans="1:14" outlineLevel="2" x14ac:dyDescent="0.2">
      <c r="A355" s="191"/>
      <c r="B355" s="360"/>
      <c r="C355" s="192" t="s">
        <v>195</v>
      </c>
      <c r="D355" s="93">
        <f>IF(D368=0,0,D$41/D347)</f>
        <v>1</v>
      </c>
      <c r="E355" s="69"/>
      <c r="F355" s="69"/>
      <c r="G355" s="70"/>
      <c r="H355" s="70"/>
      <c r="I355" s="93">
        <f>IF(I368=0,0,I$41/I347)</f>
        <v>1</v>
      </c>
      <c r="J355" s="69"/>
      <c r="K355" s="69"/>
      <c r="L355" s="69"/>
      <c r="M355" s="69"/>
      <c r="N355" s="189"/>
    </row>
    <row r="356" spans="1:14" outlineLevel="2" x14ac:dyDescent="0.2">
      <c r="A356" s="191"/>
      <c r="B356" s="360"/>
      <c r="C356" s="192" t="s">
        <v>196</v>
      </c>
      <c r="D356" s="93">
        <f>IF(D369=0,0,D$41/D347)</f>
        <v>0</v>
      </c>
      <c r="E356" s="69"/>
      <c r="F356" s="69"/>
      <c r="G356" s="70"/>
      <c r="H356" s="70"/>
      <c r="I356" s="93">
        <f>IF(I369=0,0,I$41/I347)</f>
        <v>0</v>
      </c>
      <c r="J356" s="69"/>
      <c r="K356" s="69"/>
      <c r="L356" s="69"/>
      <c r="M356" s="69"/>
      <c r="N356" s="189"/>
    </row>
    <row r="357" spans="1:14" outlineLevel="2" x14ac:dyDescent="0.2">
      <c r="A357" s="191"/>
      <c r="B357" s="360"/>
      <c r="C357" s="192" t="s">
        <v>197</v>
      </c>
      <c r="D357" s="93">
        <f>IF(D370=0,0,D$41/D347)</f>
        <v>0</v>
      </c>
      <c r="E357" s="69"/>
      <c r="F357" s="69"/>
      <c r="G357" s="70"/>
      <c r="H357" s="70"/>
      <c r="I357" s="93">
        <f>IF(I370=0,0,I$41/I347)</f>
        <v>0</v>
      </c>
      <c r="J357" s="69"/>
      <c r="K357" s="69"/>
      <c r="L357" s="69"/>
      <c r="M357" s="69"/>
      <c r="N357" s="189"/>
    </row>
    <row r="358" spans="1:14" outlineLevel="2" x14ac:dyDescent="0.2">
      <c r="A358" s="191"/>
      <c r="B358" s="360"/>
      <c r="C358" s="192" t="s">
        <v>198</v>
      </c>
      <c r="D358" s="95" t="s">
        <v>193</v>
      </c>
      <c r="E358" s="69"/>
      <c r="F358" s="69"/>
      <c r="G358" s="70"/>
      <c r="H358" s="70"/>
      <c r="I358" s="93">
        <f>IF(I371=0,0,I$41/I347)</f>
        <v>0</v>
      </c>
      <c r="J358" s="69"/>
      <c r="K358" s="69"/>
      <c r="L358" s="69"/>
      <c r="M358" s="69"/>
      <c r="N358" s="189"/>
    </row>
    <row r="359" spans="1:14" outlineLevel="2" x14ac:dyDescent="0.2">
      <c r="A359" s="191"/>
      <c r="B359" s="360"/>
      <c r="C359" s="192" t="s">
        <v>199</v>
      </c>
      <c r="D359" s="93">
        <f>IF(D372=0,0,D$41/D347)</f>
        <v>1</v>
      </c>
      <c r="E359" s="69"/>
      <c r="F359" s="69"/>
      <c r="G359" s="70"/>
      <c r="H359" s="70"/>
      <c r="I359" s="93">
        <f>IF(I372=0,0,I$41/I347)</f>
        <v>1</v>
      </c>
      <c r="J359" s="69"/>
      <c r="K359" s="69"/>
      <c r="L359" s="69"/>
      <c r="M359" s="69"/>
      <c r="N359" s="189"/>
    </row>
    <row r="360" spans="1:14" outlineLevel="2" x14ac:dyDescent="0.2">
      <c r="A360" s="191"/>
      <c r="B360" s="360"/>
      <c r="C360" s="192" t="s">
        <v>200</v>
      </c>
      <c r="D360" s="93">
        <f>IF(D373=0,0,D$41/D347)</f>
        <v>0</v>
      </c>
      <c r="E360" s="69"/>
      <c r="F360" s="69"/>
      <c r="G360" s="70"/>
      <c r="H360" s="70"/>
      <c r="I360" s="71" t="s">
        <v>193</v>
      </c>
      <c r="J360" s="69"/>
      <c r="K360" s="69"/>
      <c r="L360" s="69"/>
      <c r="M360" s="69"/>
      <c r="N360" s="189"/>
    </row>
    <row r="361" spans="1:14" outlineLevel="2" x14ac:dyDescent="0.2">
      <c r="A361" s="191"/>
      <c r="B361" s="344" t="s">
        <v>201</v>
      </c>
      <c r="C361" s="192" t="s">
        <v>187</v>
      </c>
      <c r="D361" s="93">
        <v>0</v>
      </c>
      <c r="E361" s="69"/>
      <c r="F361" s="69"/>
      <c r="G361" s="70"/>
      <c r="H361" s="70"/>
      <c r="I361" s="93">
        <v>0</v>
      </c>
      <c r="J361" s="69"/>
      <c r="K361" s="69"/>
      <c r="L361" s="69"/>
      <c r="M361" s="69"/>
      <c r="N361" s="189"/>
    </row>
    <row r="362" spans="1:14" outlineLevel="2" x14ac:dyDescent="0.2">
      <c r="A362" s="191"/>
      <c r="B362" s="345"/>
      <c r="C362" s="192" t="s">
        <v>188</v>
      </c>
      <c r="D362" s="93">
        <v>0</v>
      </c>
      <c r="E362" s="69"/>
      <c r="F362" s="69"/>
      <c r="G362" s="70"/>
      <c r="H362" s="70"/>
      <c r="I362" s="93">
        <v>0</v>
      </c>
      <c r="J362" s="69"/>
      <c r="K362" s="69"/>
      <c r="L362" s="69"/>
      <c r="M362" s="69"/>
      <c r="N362" s="189"/>
    </row>
    <row r="363" spans="1:14" outlineLevel="2" x14ac:dyDescent="0.2">
      <c r="A363" s="191"/>
      <c r="B363" s="345"/>
      <c r="C363" s="192" t="s">
        <v>189</v>
      </c>
      <c r="D363" s="93">
        <v>0</v>
      </c>
      <c r="E363" s="69"/>
      <c r="F363" s="69"/>
      <c r="G363" s="70"/>
      <c r="H363" s="70"/>
      <c r="I363" s="93">
        <v>0</v>
      </c>
      <c r="J363" s="69"/>
      <c r="K363" s="69"/>
      <c r="L363" s="69"/>
      <c r="M363" s="69"/>
      <c r="N363" s="189"/>
    </row>
    <row r="364" spans="1:14" outlineLevel="2" x14ac:dyDescent="0.2">
      <c r="A364" s="191"/>
      <c r="B364" s="345"/>
      <c r="C364" s="192" t="s">
        <v>190</v>
      </c>
      <c r="D364" s="93">
        <v>0</v>
      </c>
      <c r="E364" s="69"/>
      <c r="F364" s="69"/>
      <c r="G364" s="70"/>
      <c r="H364" s="70"/>
      <c r="I364" s="93">
        <v>0</v>
      </c>
      <c r="J364" s="69"/>
      <c r="K364" s="69"/>
      <c r="L364" s="69"/>
      <c r="M364" s="69"/>
      <c r="N364" s="189"/>
    </row>
    <row r="365" spans="1:14" outlineLevel="2" x14ac:dyDescent="0.2">
      <c r="A365" s="191"/>
      <c r="B365" s="345"/>
      <c r="C365" s="192" t="s">
        <v>191</v>
      </c>
      <c r="D365" s="93">
        <v>0</v>
      </c>
      <c r="E365" s="69"/>
      <c r="F365" s="69"/>
      <c r="G365" s="70"/>
      <c r="H365" s="70"/>
      <c r="I365" s="93">
        <v>0</v>
      </c>
      <c r="J365" s="69"/>
      <c r="K365" s="69"/>
      <c r="L365" s="69"/>
      <c r="M365" s="69"/>
      <c r="N365" s="189"/>
    </row>
    <row r="366" spans="1:14" outlineLevel="2" x14ac:dyDescent="0.2">
      <c r="A366" s="191"/>
      <c r="B366" s="345"/>
      <c r="C366" s="192" t="s">
        <v>192</v>
      </c>
      <c r="D366" s="71" t="s">
        <v>193</v>
      </c>
      <c r="E366" s="69"/>
      <c r="F366" s="69"/>
      <c r="G366" s="70"/>
      <c r="H366" s="70"/>
      <c r="I366" s="93">
        <v>0</v>
      </c>
      <c r="J366" s="69"/>
      <c r="K366" s="69"/>
      <c r="L366" s="69"/>
      <c r="M366" s="69"/>
      <c r="N366" s="189"/>
    </row>
    <row r="367" spans="1:14" outlineLevel="2" x14ac:dyDescent="0.2">
      <c r="A367" s="191"/>
      <c r="B367" s="345"/>
      <c r="C367" s="192" t="s">
        <v>194</v>
      </c>
      <c r="D367" s="93">
        <v>0.5</v>
      </c>
      <c r="E367" s="69"/>
      <c r="F367" s="69"/>
      <c r="G367" s="70"/>
      <c r="H367" s="70"/>
      <c r="I367" s="93">
        <v>0.5</v>
      </c>
      <c r="J367" s="69"/>
      <c r="K367" s="69"/>
      <c r="L367" s="69"/>
      <c r="M367" s="69"/>
      <c r="N367" s="189"/>
    </row>
    <row r="368" spans="1:14" outlineLevel="2" x14ac:dyDescent="0.2">
      <c r="A368" s="191"/>
      <c r="B368" s="345"/>
      <c r="C368" s="192" t="s">
        <v>195</v>
      </c>
      <c r="D368" s="93">
        <v>0.5</v>
      </c>
      <c r="E368" s="69"/>
      <c r="F368" s="69"/>
      <c r="G368" s="70"/>
      <c r="H368" s="70"/>
      <c r="I368" s="93">
        <v>0.5</v>
      </c>
      <c r="J368" s="69"/>
      <c r="K368" s="69"/>
      <c r="L368" s="69"/>
      <c r="M368" s="69"/>
      <c r="N368" s="189"/>
    </row>
    <row r="369" spans="1:14" outlineLevel="2" x14ac:dyDescent="0.2">
      <c r="A369" s="191"/>
      <c r="B369" s="345"/>
      <c r="C369" s="192" t="s">
        <v>196</v>
      </c>
      <c r="D369" s="93">
        <v>0</v>
      </c>
      <c r="E369" s="69"/>
      <c r="F369" s="69"/>
      <c r="G369" s="70"/>
      <c r="H369" s="70"/>
      <c r="I369" s="93">
        <v>0</v>
      </c>
      <c r="J369" s="69"/>
      <c r="K369" s="69"/>
      <c r="L369" s="69"/>
      <c r="M369" s="69"/>
      <c r="N369" s="189"/>
    </row>
    <row r="370" spans="1:14" outlineLevel="2" x14ac:dyDescent="0.2">
      <c r="A370" s="191"/>
      <c r="B370" s="345"/>
      <c r="C370" s="192" t="s">
        <v>197</v>
      </c>
      <c r="D370" s="93">
        <v>0</v>
      </c>
      <c r="E370" s="69"/>
      <c r="F370" s="69"/>
      <c r="G370" s="70"/>
      <c r="H370" s="70"/>
      <c r="I370" s="93">
        <v>0</v>
      </c>
      <c r="J370" s="69"/>
      <c r="K370" s="69"/>
      <c r="L370" s="69"/>
      <c r="M370" s="69"/>
      <c r="N370" s="189"/>
    </row>
    <row r="371" spans="1:14" outlineLevel="2" x14ac:dyDescent="0.2">
      <c r="A371" s="191"/>
      <c r="B371" s="345"/>
      <c r="C371" s="192" t="s">
        <v>198</v>
      </c>
      <c r="D371" s="71" t="s">
        <v>193</v>
      </c>
      <c r="E371" s="69"/>
      <c r="F371" s="69"/>
      <c r="G371" s="70"/>
      <c r="H371" s="70"/>
      <c r="I371" s="93">
        <v>0</v>
      </c>
      <c r="J371" s="69"/>
      <c r="K371" s="69"/>
      <c r="L371" s="69"/>
      <c r="M371" s="69"/>
      <c r="N371" s="189"/>
    </row>
    <row r="372" spans="1:14" outlineLevel="2" x14ac:dyDescent="0.2">
      <c r="A372" s="191"/>
      <c r="B372" s="345"/>
      <c r="C372" s="192" t="s">
        <v>199</v>
      </c>
      <c r="D372" s="93">
        <v>1</v>
      </c>
      <c r="E372" s="69"/>
      <c r="F372" s="69"/>
      <c r="G372" s="70"/>
      <c r="H372" s="70"/>
      <c r="I372" s="93">
        <v>1</v>
      </c>
      <c r="J372" s="69"/>
      <c r="K372" s="69"/>
      <c r="L372" s="69"/>
      <c r="M372" s="69"/>
      <c r="N372" s="189"/>
    </row>
    <row r="373" spans="1:14" outlineLevel="2" x14ac:dyDescent="0.2">
      <c r="A373" s="191"/>
      <c r="B373" s="358"/>
      <c r="C373" s="193" t="s">
        <v>200</v>
      </c>
      <c r="D373" s="96">
        <v>0</v>
      </c>
      <c r="E373" s="72"/>
      <c r="F373" s="72"/>
      <c r="G373" s="73"/>
      <c r="H373" s="73"/>
      <c r="I373" s="96">
        <v>0</v>
      </c>
      <c r="J373" s="72"/>
      <c r="K373" s="72"/>
      <c r="L373" s="72"/>
      <c r="M373" s="72"/>
      <c r="N373" s="189"/>
    </row>
    <row r="374" spans="1:14" ht="14.25" outlineLevel="1" x14ac:dyDescent="0.25">
      <c r="A374" s="191"/>
      <c r="B374" s="74" t="s">
        <v>225</v>
      </c>
      <c r="C374" s="52"/>
      <c r="D374" s="196"/>
      <c r="E374" s="196"/>
      <c r="F374" s="196"/>
      <c r="G374" s="197"/>
      <c r="H374" s="197"/>
      <c r="I374" s="196"/>
      <c r="J374" s="196"/>
      <c r="K374" s="196"/>
      <c r="L374" s="196"/>
      <c r="M374" s="75">
        <f>SUMPRODUCT('[1]Нормативы ДО'!D375:M405,'[1]Нормативы ДО'!$D$638:$M$668)</f>
        <v>202.23970588235298</v>
      </c>
    </row>
    <row r="375" spans="1:14" ht="11.45" customHeight="1" outlineLevel="2" x14ac:dyDescent="0.2">
      <c r="A375" s="191"/>
      <c r="B375" s="345" t="s">
        <v>217</v>
      </c>
      <c r="C375" s="190" t="s">
        <v>181</v>
      </c>
      <c r="D375" s="76">
        <f>($D346)/($D$9)</f>
        <v>0</v>
      </c>
      <c r="E375" s="77">
        <f>($D346)/($D$9)</f>
        <v>0</v>
      </c>
      <c r="F375" s="77">
        <f>($D346)/($D$9)</f>
        <v>0</v>
      </c>
      <c r="G375" s="78">
        <f>($D346)/($D$9)</f>
        <v>0</v>
      </c>
      <c r="H375" s="78">
        <f>($D346)/($D$9)</f>
        <v>0</v>
      </c>
      <c r="I375" s="76">
        <f>($I346)/($I$9)</f>
        <v>0</v>
      </c>
      <c r="J375" s="77">
        <f>($I346)/($I$9)</f>
        <v>0</v>
      </c>
      <c r="K375" s="77">
        <f>($I346)/($I$9)</f>
        <v>0</v>
      </c>
      <c r="L375" s="77">
        <f>($I346)/($I$9)</f>
        <v>0</v>
      </c>
      <c r="M375" s="79">
        <f>($I346)/($I$9)</f>
        <v>0</v>
      </c>
    </row>
    <row r="376" spans="1:14" outlineLevel="2" x14ac:dyDescent="0.2">
      <c r="A376" s="191"/>
      <c r="B376" s="345"/>
      <c r="C376" s="190" t="s">
        <v>182</v>
      </c>
      <c r="D376" s="80">
        <f>($D346)/($D$10)</f>
        <v>0</v>
      </c>
      <c r="E376" s="81">
        <f>($D346)/($D$10)</f>
        <v>0</v>
      </c>
      <c r="F376" s="81">
        <f>($D346)/($D$10)</f>
        <v>0</v>
      </c>
      <c r="G376" s="82">
        <f>($D346)/($D$10)</f>
        <v>0</v>
      </c>
      <c r="H376" s="82">
        <f>($D346)/($D$10)</f>
        <v>0</v>
      </c>
      <c r="I376" s="80">
        <f>($I346)/($I$10)</f>
        <v>0</v>
      </c>
      <c r="J376" s="81">
        <f>($I346)/($I$10)</f>
        <v>0</v>
      </c>
      <c r="K376" s="81">
        <f>($I346)/($I$10)</f>
        <v>0</v>
      </c>
      <c r="L376" s="81">
        <f>($I346)/($I$10)</f>
        <v>0</v>
      </c>
      <c r="M376" s="83">
        <f>($I346)/($I$10)</f>
        <v>0</v>
      </c>
    </row>
    <row r="377" spans="1:14" outlineLevel="2" x14ac:dyDescent="0.2">
      <c r="A377" s="191"/>
      <c r="B377" s="345"/>
      <c r="C377" s="190" t="s">
        <v>183</v>
      </c>
      <c r="D377" s="80">
        <f>($D346)/($D$11)</f>
        <v>0</v>
      </c>
      <c r="E377" s="81">
        <f>($D346)/($D$11)</f>
        <v>0</v>
      </c>
      <c r="F377" s="81">
        <f>($D346)/($D$11)</f>
        <v>0</v>
      </c>
      <c r="G377" s="82">
        <f>($D346)/($D$11)</f>
        <v>0</v>
      </c>
      <c r="H377" s="82">
        <f>($D346)/($D$11)</f>
        <v>0</v>
      </c>
      <c r="I377" s="80">
        <f>($I346)/($I$11)</f>
        <v>0</v>
      </c>
      <c r="J377" s="81">
        <f>($I346)/($I$11)</f>
        <v>0</v>
      </c>
      <c r="K377" s="81">
        <f>($I346)/($I$11)</f>
        <v>0</v>
      </c>
      <c r="L377" s="81">
        <f>($I346)/($I$11)</f>
        <v>0</v>
      </c>
      <c r="M377" s="83">
        <f>($I346)/($I$11)</f>
        <v>0</v>
      </c>
    </row>
    <row r="378" spans="1:14" outlineLevel="2" x14ac:dyDescent="0.2">
      <c r="A378" s="191"/>
      <c r="B378" s="345"/>
      <c r="C378" s="190" t="s">
        <v>184</v>
      </c>
      <c r="D378" s="80">
        <f>($D346)/($D$12)</f>
        <v>0</v>
      </c>
      <c r="E378" s="81">
        <f>($D346)/($D$12)</f>
        <v>0</v>
      </c>
      <c r="F378" s="81">
        <f>($D346)/($D$12)</f>
        <v>0</v>
      </c>
      <c r="G378" s="82">
        <f>($D346)/($D$12)</f>
        <v>0</v>
      </c>
      <c r="H378" s="82">
        <f>($D346)/($D$12)</f>
        <v>0</v>
      </c>
      <c r="I378" s="80">
        <f>($I346)/($I$12)</f>
        <v>0</v>
      </c>
      <c r="J378" s="81">
        <f>($I346)/($I$12)</f>
        <v>0</v>
      </c>
      <c r="K378" s="81">
        <f>($I346)/($I$12)</f>
        <v>0</v>
      </c>
      <c r="L378" s="81">
        <f>($I346)/($I$12)</f>
        <v>0</v>
      </c>
      <c r="M378" s="83">
        <f>($I346)/($I$12)</f>
        <v>0</v>
      </c>
    </row>
    <row r="379" spans="1:14" outlineLevel="2" x14ac:dyDescent="0.2">
      <c r="A379" s="191"/>
      <c r="B379" s="346"/>
      <c r="C379" s="190" t="s">
        <v>185</v>
      </c>
      <c r="D379" s="80">
        <f>($D346)/($D$13)</f>
        <v>0</v>
      </c>
      <c r="E379" s="81">
        <f>($D346)/($D$13)</f>
        <v>0</v>
      </c>
      <c r="F379" s="81">
        <f>($D346)/($D$13)</f>
        <v>0</v>
      </c>
      <c r="G379" s="82">
        <f>($D346)/($D$13)</f>
        <v>0</v>
      </c>
      <c r="H379" s="82">
        <f>($D346)/($D$13)</f>
        <v>0</v>
      </c>
      <c r="I379" s="80">
        <f>($I346)/($I$13)</f>
        <v>0</v>
      </c>
      <c r="J379" s="81">
        <f>($I346)/($I$13)</f>
        <v>0</v>
      </c>
      <c r="K379" s="81">
        <f>($I346)/($I$13)</f>
        <v>0</v>
      </c>
      <c r="L379" s="81">
        <f>($I346)/($I$13)</f>
        <v>0</v>
      </c>
      <c r="M379" s="83">
        <f>($I346)/($I$13)</f>
        <v>0</v>
      </c>
    </row>
    <row r="380" spans="1:14" ht="11.45" customHeight="1" outlineLevel="2" x14ac:dyDescent="0.2">
      <c r="A380" s="191"/>
      <c r="B380" s="344" t="s">
        <v>218</v>
      </c>
      <c r="C380" s="192" t="s">
        <v>187</v>
      </c>
      <c r="D380" s="80">
        <f>$D348/$D$14</f>
        <v>0</v>
      </c>
      <c r="E380" s="81">
        <f>$D348/$D$14</f>
        <v>0</v>
      </c>
      <c r="F380" s="81">
        <f>$D348/$D$14</f>
        <v>0</v>
      </c>
      <c r="G380" s="82">
        <f>$D348/$D$14</f>
        <v>0</v>
      </c>
      <c r="H380" s="82">
        <f>$D348/$D$14</f>
        <v>0</v>
      </c>
      <c r="I380" s="80">
        <f>$I348/$I$14</f>
        <v>0</v>
      </c>
      <c r="J380" s="81">
        <f>$I348/$I$14</f>
        <v>0</v>
      </c>
      <c r="K380" s="81">
        <f>$I348/$I$14</f>
        <v>0</v>
      </c>
      <c r="L380" s="81">
        <f>$I348/$I$14</f>
        <v>0</v>
      </c>
      <c r="M380" s="83">
        <f>$I348/$I$14</f>
        <v>0</v>
      </c>
    </row>
    <row r="381" spans="1:14" outlineLevel="2" x14ac:dyDescent="0.2">
      <c r="A381" s="191"/>
      <c r="B381" s="345"/>
      <c r="C381" s="192" t="s">
        <v>188</v>
      </c>
      <c r="D381" s="80">
        <f>$D349/$D$15</f>
        <v>0</v>
      </c>
      <c r="E381" s="81">
        <f>$D349/$D$15</f>
        <v>0</v>
      </c>
      <c r="F381" s="81">
        <f>$D349/$D$15</f>
        <v>0</v>
      </c>
      <c r="G381" s="82">
        <f>$D349/$D$15</f>
        <v>0</v>
      </c>
      <c r="H381" s="82">
        <f>$D349/$D$15</f>
        <v>0</v>
      </c>
      <c r="I381" s="80">
        <f>$I349/$I$15</f>
        <v>0</v>
      </c>
      <c r="J381" s="81">
        <f>$I349/$I$15</f>
        <v>0</v>
      </c>
      <c r="K381" s="81">
        <f>$I349/$I$15</f>
        <v>0</v>
      </c>
      <c r="L381" s="81">
        <f>$I349/$I$15</f>
        <v>0</v>
      </c>
      <c r="M381" s="83">
        <f>$I349/$I$15</f>
        <v>0</v>
      </c>
    </row>
    <row r="382" spans="1:14" outlineLevel="2" x14ac:dyDescent="0.2">
      <c r="A382" s="191"/>
      <c r="B382" s="345"/>
      <c r="C382" s="192" t="s">
        <v>189</v>
      </c>
      <c r="D382" s="80">
        <f>$D350/$D$16</f>
        <v>0</v>
      </c>
      <c r="E382" s="81">
        <f>$D350/$D$16</f>
        <v>0</v>
      </c>
      <c r="F382" s="81">
        <f>$D350/$D$16</f>
        <v>0</v>
      </c>
      <c r="G382" s="82">
        <f>$D350/$D$16</f>
        <v>0</v>
      </c>
      <c r="H382" s="82">
        <f>$D350/$D$16</f>
        <v>0</v>
      </c>
      <c r="I382" s="80">
        <f>$I350/$I$16</f>
        <v>0</v>
      </c>
      <c r="J382" s="81">
        <f>$I350/$I$16</f>
        <v>0</v>
      </c>
      <c r="K382" s="81">
        <f>$I350/$I$16</f>
        <v>0</v>
      </c>
      <c r="L382" s="81">
        <f>$I350/$I$16</f>
        <v>0</v>
      </c>
      <c r="M382" s="83">
        <f>$I350/$I$16</f>
        <v>0</v>
      </c>
    </row>
    <row r="383" spans="1:14" outlineLevel="2" x14ac:dyDescent="0.2">
      <c r="A383" s="191"/>
      <c r="B383" s="345"/>
      <c r="C383" s="192" t="s">
        <v>190</v>
      </c>
      <c r="D383" s="80">
        <f>$D351/$D$17</f>
        <v>0</v>
      </c>
      <c r="E383" s="81">
        <f>$D351/$D$17</f>
        <v>0</v>
      </c>
      <c r="F383" s="81">
        <f>$D351/$D$17</f>
        <v>0</v>
      </c>
      <c r="G383" s="82">
        <f>$D351/$D$17</f>
        <v>0</v>
      </c>
      <c r="H383" s="82">
        <f>$D351/$D$17</f>
        <v>0</v>
      </c>
      <c r="I383" s="80">
        <f>$I351/$I$17</f>
        <v>0</v>
      </c>
      <c r="J383" s="81">
        <f>$I351/$I$17</f>
        <v>0</v>
      </c>
      <c r="K383" s="81">
        <f>$I351/$I$17</f>
        <v>0</v>
      </c>
      <c r="L383" s="81">
        <f>$I351/$I$17</f>
        <v>0</v>
      </c>
      <c r="M383" s="83">
        <f>$I351/$I$17</f>
        <v>0</v>
      </c>
    </row>
    <row r="384" spans="1:14" outlineLevel="2" x14ac:dyDescent="0.2">
      <c r="A384" s="191"/>
      <c r="B384" s="345"/>
      <c r="C384" s="192" t="s">
        <v>191</v>
      </c>
      <c r="D384" s="80">
        <f>$D352/$D$18</f>
        <v>0</v>
      </c>
      <c r="E384" s="81">
        <f>$D352/$D$18</f>
        <v>0</v>
      </c>
      <c r="F384" s="81">
        <f>$D352/$D$18</f>
        <v>0</v>
      </c>
      <c r="G384" s="82">
        <f>$D352/$D$18</f>
        <v>0</v>
      </c>
      <c r="H384" s="82">
        <f>$D352/$D$18</f>
        <v>0</v>
      </c>
      <c r="I384" s="80">
        <f>$I352/$I$18</f>
        <v>0</v>
      </c>
      <c r="J384" s="81">
        <f>$I352/$I$18</f>
        <v>0</v>
      </c>
      <c r="K384" s="81">
        <f>$I352/$I$18</f>
        <v>0</v>
      </c>
      <c r="L384" s="81">
        <f>$I352/$I$18</f>
        <v>0</v>
      </c>
      <c r="M384" s="83">
        <f>$I352/$I$18</f>
        <v>0</v>
      </c>
    </row>
    <row r="385" spans="1:14" outlineLevel="2" x14ac:dyDescent="0.2">
      <c r="A385" s="191"/>
      <c r="B385" s="345"/>
      <c r="C385" s="192" t="s">
        <v>192</v>
      </c>
      <c r="D385" s="84" t="s">
        <v>193</v>
      </c>
      <c r="E385" s="85" t="s">
        <v>193</v>
      </c>
      <c r="F385" s="85" t="s">
        <v>193</v>
      </c>
      <c r="G385" s="86" t="s">
        <v>193</v>
      </c>
      <c r="H385" s="86" t="s">
        <v>193</v>
      </c>
      <c r="I385" s="80">
        <f>$I353/$I$19</f>
        <v>0</v>
      </c>
      <c r="J385" s="81">
        <f>$I353/$I$19</f>
        <v>0</v>
      </c>
      <c r="K385" s="81">
        <f>$I353/$I$19</f>
        <v>0</v>
      </c>
      <c r="L385" s="81">
        <f>$I353/$I$19</f>
        <v>0</v>
      </c>
      <c r="M385" s="83">
        <f>$I353/$I$19</f>
        <v>0</v>
      </c>
    </row>
    <row r="386" spans="1:14" outlineLevel="2" x14ac:dyDescent="0.2">
      <c r="A386" s="191"/>
      <c r="B386" s="345"/>
      <c r="C386" s="192" t="s">
        <v>194</v>
      </c>
      <c r="D386" s="80">
        <f>$D354/$D$20</f>
        <v>0.1</v>
      </c>
      <c r="E386" s="81">
        <f>$D354/$D$20</f>
        <v>0.1</v>
      </c>
      <c r="F386" s="81">
        <f>$D354/$D$20</f>
        <v>0.1</v>
      </c>
      <c r="G386" s="82">
        <f>$D354/$D$20</f>
        <v>0.1</v>
      </c>
      <c r="H386" s="82">
        <f>$D354/$D$20</f>
        <v>0.1</v>
      </c>
      <c r="I386" s="80">
        <f>$I354/$I$20</f>
        <v>0.1</v>
      </c>
      <c r="J386" s="81">
        <f>$I354/$I$20</f>
        <v>0.1</v>
      </c>
      <c r="K386" s="81">
        <f>$I354/$I$20</f>
        <v>0.1</v>
      </c>
      <c r="L386" s="81">
        <f>$I354/$I$20</f>
        <v>0.1</v>
      </c>
      <c r="M386" s="83">
        <f>$I354/$I$20</f>
        <v>0.1</v>
      </c>
      <c r="N386" s="177"/>
    </row>
    <row r="387" spans="1:14" outlineLevel="2" x14ac:dyDescent="0.2">
      <c r="A387" s="191"/>
      <c r="B387" s="345"/>
      <c r="C387" s="192" t="s">
        <v>195</v>
      </c>
      <c r="D387" s="80">
        <f>$D355/$D$21</f>
        <v>0.1</v>
      </c>
      <c r="E387" s="81">
        <f>$D355/$D$21</f>
        <v>0.1</v>
      </c>
      <c r="F387" s="81">
        <f>$D355/$D$21</f>
        <v>0.1</v>
      </c>
      <c r="G387" s="82">
        <f>$D355/$D$21</f>
        <v>0.1</v>
      </c>
      <c r="H387" s="82">
        <f>$D355/$D$21</f>
        <v>0.1</v>
      </c>
      <c r="I387" s="80">
        <f>$I355/$I$21</f>
        <v>5.8823529411764705E-2</v>
      </c>
      <c r="J387" s="81">
        <f>$I355/$I$21</f>
        <v>5.8823529411764705E-2</v>
      </c>
      <c r="K387" s="81">
        <f>$I355/$I$21</f>
        <v>5.8823529411764705E-2</v>
      </c>
      <c r="L387" s="81">
        <f>$I355/$I$21</f>
        <v>5.8823529411764705E-2</v>
      </c>
      <c r="M387" s="83">
        <f>$I355/$I$21</f>
        <v>5.8823529411764705E-2</v>
      </c>
      <c r="N387" s="177"/>
    </row>
    <row r="388" spans="1:14" outlineLevel="2" x14ac:dyDescent="0.2">
      <c r="A388" s="191"/>
      <c r="B388" s="345"/>
      <c r="C388" s="192" t="s">
        <v>196</v>
      </c>
      <c r="D388" s="80">
        <f>$D356/$D$22</f>
        <v>0</v>
      </c>
      <c r="E388" s="81">
        <f>$D356/$D$22</f>
        <v>0</v>
      </c>
      <c r="F388" s="81">
        <f>$D356/$D$22</f>
        <v>0</v>
      </c>
      <c r="G388" s="82">
        <f>$D356/$D$22</f>
        <v>0</v>
      </c>
      <c r="H388" s="82">
        <f>$D356/$D$22</f>
        <v>0</v>
      </c>
      <c r="I388" s="80">
        <f>$I356/$I$22</f>
        <v>0</v>
      </c>
      <c r="J388" s="81">
        <f>$I356/$I$22</f>
        <v>0</v>
      </c>
      <c r="K388" s="81">
        <f>$I356/$I$22</f>
        <v>0</v>
      </c>
      <c r="L388" s="81">
        <f>$I356/$I$22</f>
        <v>0</v>
      </c>
      <c r="M388" s="83">
        <f>$I356/$I$22</f>
        <v>0</v>
      </c>
      <c r="N388" s="177"/>
    </row>
    <row r="389" spans="1:14" outlineLevel="2" x14ac:dyDescent="0.2">
      <c r="A389" s="191"/>
      <c r="B389" s="345"/>
      <c r="C389" s="192" t="s">
        <v>197</v>
      </c>
      <c r="D389" s="80">
        <f>$D357/$D$23</f>
        <v>0</v>
      </c>
      <c r="E389" s="81">
        <f>$D357/$D$23</f>
        <v>0</v>
      </c>
      <c r="F389" s="81">
        <f>$D357/$D$23</f>
        <v>0</v>
      </c>
      <c r="G389" s="82">
        <f>$D357/$D$23</f>
        <v>0</v>
      </c>
      <c r="H389" s="82">
        <f>$D357/$D$23</f>
        <v>0</v>
      </c>
      <c r="I389" s="80">
        <f>$I357/$I$23</f>
        <v>0</v>
      </c>
      <c r="J389" s="81">
        <f>$I357/$I$23</f>
        <v>0</v>
      </c>
      <c r="K389" s="81">
        <f>$I357/$I$23</f>
        <v>0</v>
      </c>
      <c r="L389" s="81">
        <f>$I357/$I$23</f>
        <v>0</v>
      </c>
      <c r="M389" s="83">
        <f>$I357/$I$23</f>
        <v>0</v>
      </c>
      <c r="N389" s="177"/>
    </row>
    <row r="390" spans="1:14" outlineLevel="2" x14ac:dyDescent="0.2">
      <c r="A390" s="191"/>
      <c r="B390" s="345"/>
      <c r="C390" s="192" t="s">
        <v>198</v>
      </c>
      <c r="D390" s="84" t="s">
        <v>193</v>
      </c>
      <c r="E390" s="85" t="s">
        <v>193</v>
      </c>
      <c r="F390" s="85" t="s">
        <v>193</v>
      </c>
      <c r="G390" s="86" t="s">
        <v>193</v>
      </c>
      <c r="H390" s="86" t="s">
        <v>193</v>
      </c>
      <c r="I390" s="80">
        <f>$I358/$I$24</f>
        <v>0</v>
      </c>
      <c r="J390" s="81">
        <f>$I358/$I$24</f>
        <v>0</v>
      </c>
      <c r="K390" s="81">
        <f>$I358/$I$24</f>
        <v>0</v>
      </c>
      <c r="L390" s="81">
        <f>$I358/$I$24</f>
        <v>0</v>
      </c>
      <c r="M390" s="83">
        <f>$I358/$I$24</f>
        <v>0</v>
      </c>
      <c r="N390" s="177"/>
    </row>
    <row r="391" spans="1:14" outlineLevel="2" x14ac:dyDescent="0.2">
      <c r="A391" s="191"/>
      <c r="B391" s="345"/>
      <c r="C391" s="192" t="s">
        <v>199</v>
      </c>
      <c r="D391" s="80">
        <f>$D359/$D$25</f>
        <v>0.1</v>
      </c>
      <c r="E391" s="81">
        <f>$D359/$D$25</f>
        <v>0.1</v>
      </c>
      <c r="F391" s="81">
        <f>$D359/$D$25</f>
        <v>0.1</v>
      </c>
      <c r="G391" s="82">
        <f>$D359/$D$25</f>
        <v>0.1</v>
      </c>
      <c r="H391" s="82">
        <f>$D359/$D$25</f>
        <v>0.1</v>
      </c>
      <c r="I391" s="80">
        <f>$I359/$I$25</f>
        <v>0.1</v>
      </c>
      <c r="J391" s="81">
        <f>$I359/$I$25</f>
        <v>0.1</v>
      </c>
      <c r="K391" s="81">
        <f>$I359/$I$25</f>
        <v>0.1</v>
      </c>
      <c r="L391" s="81">
        <f>$I359/$I$25</f>
        <v>0.1</v>
      </c>
      <c r="M391" s="83">
        <f>$I359/$I$25</f>
        <v>0.1</v>
      </c>
      <c r="N391" s="177"/>
    </row>
    <row r="392" spans="1:14" outlineLevel="2" x14ac:dyDescent="0.2">
      <c r="A392" s="191"/>
      <c r="B392" s="346"/>
      <c r="C392" s="192" t="s">
        <v>200</v>
      </c>
      <c r="D392" s="80">
        <f>$D360/$D$26</f>
        <v>0</v>
      </c>
      <c r="E392" s="81">
        <f>$D360/$D$26</f>
        <v>0</v>
      </c>
      <c r="F392" s="81">
        <f>$D360/$D$26</f>
        <v>0</v>
      </c>
      <c r="G392" s="82">
        <f>$D360/$D$26</f>
        <v>0</v>
      </c>
      <c r="H392" s="82">
        <f>$D360/$D$26</f>
        <v>0</v>
      </c>
      <c r="I392" s="84" t="s">
        <v>193</v>
      </c>
      <c r="J392" s="85" t="s">
        <v>193</v>
      </c>
      <c r="K392" s="85" t="s">
        <v>193</v>
      </c>
      <c r="L392" s="85" t="s">
        <v>193</v>
      </c>
      <c r="M392" s="87" t="s">
        <v>193</v>
      </c>
      <c r="N392" s="177"/>
    </row>
    <row r="393" spans="1:14" ht="11.45" customHeight="1" outlineLevel="2" x14ac:dyDescent="0.2">
      <c r="A393" s="191"/>
      <c r="B393" s="344" t="s">
        <v>219</v>
      </c>
      <c r="C393" s="192" t="s">
        <v>187</v>
      </c>
      <c r="D393" s="80">
        <f>$D361/$D$27</f>
        <v>0</v>
      </c>
      <c r="E393" s="81">
        <f>$D361/$D$27</f>
        <v>0</v>
      </c>
      <c r="F393" s="81">
        <f>$D361/$D$27</f>
        <v>0</v>
      </c>
      <c r="G393" s="82">
        <f>$D361/$D$27</f>
        <v>0</v>
      </c>
      <c r="H393" s="82">
        <f>$D361/$D$27</f>
        <v>0</v>
      </c>
      <c r="I393" s="80">
        <f>$I361/$I$27</f>
        <v>0</v>
      </c>
      <c r="J393" s="81">
        <f>$I361/$I$27</f>
        <v>0</v>
      </c>
      <c r="K393" s="81">
        <f>$I361/$I$27</f>
        <v>0</v>
      </c>
      <c r="L393" s="81">
        <f>$I361/$I$27</f>
        <v>0</v>
      </c>
      <c r="M393" s="83">
        <f>$I361/$I$27</f>
        <v>0</v>
      </c>
      <c r="N393" s="177"/>
    </row>
    <row r="394" spans="1:14" outlineLevel="2" x14ac:dyDescent="0.2">
      <c r="A394" s="191"/>
      <c r="B394" s="345"/>
      <c r="C394" s="192" t="s">
        <v>188</v>
      </c>
      <c r="D394" s="80">
        <f>$D362/$D$28</f>
        <v>0</v>
      </c>
      <c r="E394" s="81">
        <f>$D362/$D$28</f>
        <v>0</v>
      </c>
      <c r="F394" s="81">
        <f>$D362/$D$28</f>
        <v>0</v>
      </c>
      <c r="G394" s="82">
        <f>$D362/$D$28</f>
        <v>0</v>
      </c>
      <c r="H394" s="82">
        <f>$D362/$D$28</f>
        <v>0</v>
      </c>
      <c r="I394" s="80">
        <f>$I362/$I$28</f>
        <v>0</v>
      </c>
      <c r="J394" s="81">
        <f>$I362/$I$28</f>
        <v>0</v>
      </c>
      <c r="K394" s="81">
        <f>$I362/$I$28</f>
        <v>0</v>
      </c>
      <c r="L394" s="81">
        <f>$I362/$I$28</f>
        <v>0</v>
      </c>
      <c r="M394" s="83">
        <f>$I362/$I$28</f>
        <v>0</v>
      </c>
      <c r="N394" s="177"/>
    </row>
    <row r="395" spans="1:14" outlineLevel="2" x14ac:dyDescent="0.2">
      <c r="A395" s="191"/>
      <c r="B395" s="345"/>
      <c r="C395" s="192" t="s">
        <v>189</v>
      </c>
      <c r="D395" s="80">
        <f>$D363/$D$29</f>
        <v>0</v>
      </c>
      <c r="E395" s="81">
        <f>$D363/$D$29</f>
        <v>0</v>
      </c>
      <c r="F395" s="81">
        <f>$D363/$D$29</f>
        <v>0</v>
      </c>
      <c r="G395" s="82">
        <f>$D363/$D$29</f>
        <v>0</v>
      </c>
      <c r="H395" s="82">
        <f>$D363/$D$29</f>
        <v>0</v>
      </c>
      <c r="I395" s="80">
        <f>$I363/$I$29</f>
        <v>0</v>
      </c>
      <c r="J395" s="81">
        <f>$I363/$I$29</f>
        <v>0</v>
      </c>
      <c r="K395" s="81">
        <f>$I363/$I$29</f>
        <v>0</v>
      </c>
      <c r="L395" s="81">
        <f>$I363/$I$29</f>
        <v>0</v>
      </c>
      <c r="M395" s="83">
        <f>$I363/$I$29</f>
        <v>0</v>
      </c>
      <c r="N395" s="177"/>
    </row>
    <row r="396" spans="1:14" outlineLevel="2" x14ac:dyDescent="0.2">
      <c r="A396" s="191"/>
      <c r="B396" s="345"/>
      <c r="C396" s="192" t="s">
        <v>190</v>
      </c>
      <c r="D396" s="80">
        <f>$D364/$D$30</f>
        <v>0</v>
      </c>
      <c r="E396" s="81">
        <f>$D364/$D$30</f>
        <v>0</v>
      </c>
      <c r="F396" s="81">
        <f>$D364/$D$30</f>
        <v>0</v>
      </c>
      <c r="G396" s="82">
        <f>$D364/$D$30</f>
        <v>0</v>
      </c>
      <c r="H396" s="82">
        <f>$D364/$D$30</f>
        <v>0</v>
      </c>
      <c r="I396" s="80">
        <f>$I364/$I$30</f>
        <v>0</v>
      </c>
      <c r="J396" s="81">
        <f>$I364/$I$30</f>
        <v>0</v>
      </c>
      <c r="K396" s="81">
        <f>$I364/$I$30</f>
        <v>0</v>
      </c>
      <c r="L396" s="81">
        <f>$I364/$I$30</f>
        <v>0</v>
      </c>
      <c r="M396" s="83">
        <f>$I364/$I$30</f>
        <v>0</v>
      </c>
      <c r="N396" s="177"/>
    </row>
    <row r="397" spans="1:14" outlineLevel="2" x14ac:dyDescent="0.2">
      <c r="A397" s="191"/>
      <c r="B397" s="345"/>
      <c r="C397" s="192" t="s">
        <v>191</v>
      </c>
      <c r="D397" s="80">
        <f>$D365/$D$31</f>
        <v>0</v>
      </c>
      <c r="E397" s="81">
        <f>$D365/$D$31</f>
        <v>0</v>
      </c>
      <c r="F397" s="81">
        <f>$D365/$D$31</f>
        <v>0</v>
      </c>
      <c r="G397" s="82">
        <f>$D365/$D$31</f>
        <v>0</v>
      </c>
      <c r="H397" s="82">
        <f>$D365/$D$31</f>
        <v>0</v>
      </c>
      <c r="I397" s="80">
        <f>$I365/$I$31</f>
        <v>0</v>
      </c>
      <c r="J397" s="81">
        <f>$I365/$I$31</f>
        <v>0</v>
      </c>
      <c r="K397" s="81">
        <f>$I365/$I$31</f>
        <v>0</v>
      </c>
      <c r="L397" s="81">
        <f>$I365/$I$31</f>
        <v>0</v>
      </c>
      <c r="M397" s="83">
        <f>$I365/$I$31</f>
        <v>0</v>
      </c>
      <c r="N397" s="177"/>
    </row>
    <row r="398" spans="1:14" outlineLevel="2" x14ac:dyDescent="0.2">
      <c r="A398" s="191"/>
      <c r="B398" s="345"/>
      <c r="C398" s="192" t="s">
        <v>192</v>
      </c>
      <c r="D398" s="84" t="s">
        <v>193</v>
      </c>
      <c r="E398" s="85" t="s">
        <v>193</v>
      </c>
      <c r="F398" s="85" t="s">
        <v>193</v>
      </c>
      <c r="G398" s="86" t="s">
        <v>193</v>
      </c>
      <c r="H398" s="86" t="s">
        <v>193</v>
      </c>
      <c r="I398" s="80">
        <f>$I366/$I$32</f>
        <v>0</v>
      </c>
      <c r="J398" s="81">
        <f>$I366/$I$32</f>
        <v>0</v>
      </c>
      <c r="K398" s="81">
        <f>$I366/$I$32</f>
        <v>0</v>
      </c>
      <c r="L398" s="81">
        <f>$I366/$I$32</f>
        <v>0</v>
      </c>
      <c r="M398" s="83">
        <f>$I366/$I$32</f>
        <v>0</v>
      </c>
      <c r="N398" s="177"/>
    </row>
    <row r="399" spans="1:14" outlineLevel="2" x14ac:dyDescent="0.2">
      <c r="A399" s="191"/>
      <c r="B399" s="345"/>
      <c r="C399" s="192" t="s">
        <v>194</v>
      </c>
      <c r="D399" s="80">
        <f>$D367/$D$33</f>
        <v>8.3333333333333329E-2</v>
      </c>
      <c r="E399" s="81">
        <f>$D367/$D$33</f>
        <v>8.3333333333333329E-2</v>
      </c>
      <c r="F399" s="81">
        <f>$D367/$D$33</f>
        <v>8.3333333333333329E-2</v>
      </c>
      <c r="G399" s="82">
        <f>$D367/$D$33</f>
        <v>8.3333333333333329E-2</v>
      </c>
      <c r="H399" s="82">
        <f>$D367/$D$33</f>
        <v>8.3333333333333329E-2</v>
      </c>
      <c r="I399" s="80">
        <f>$I367/$I$33</f>
        <v>6.25E-2</v>
      </c>
      <c r="J399" s="81">
        <f>$I367/$I$33</f>
        <v>6.25E-2</v>
      </c>
      <c r="K399" s="81">
        <f>$I367/$I$33</f>
        <v>6.25E-2</v>
      </c>
      <c r="L399" s="81">
        <f>$I367/$I$33</f>
        <v>6.25E-2</v>
      </c>
      <c r="M399" s="83">
        <f>$I367/$I$33</f>
        <v>6.25E-2</v>
      </c>
      <c r="N399" s="177"/>
    </row>
    <row r="400" spans="1:14" outlineLevel="2" x14ac:dyDescent="0.2">
      <c r="A400" s="191"/>
      <c r="B400" s="345"/>
      <c r="C400" s="192" t="s">
        <v>195</v>
      </c>
      <c r="D400" s="80">
        <f>$D368/$D$34</f>
        <v>8.3333333333333329E-2</v>
      </c>
      <c r="E400" s="81">
        <f>$D368/$D$34</f>
        <v>8.3333333333333329E-2</v>
      </c>
      <c r="F400" s="81">
        <f>$D368/$D$34</f>
        <v>8.3333333333333329E-2</v>
      </c>
      <c r="G400" s="82">
        <f>$D368/$D$34</f>
        <v>8.3333333333333329E-2</v>
      </c>
      <c r="H400" s="82">
        <f>$D368/$D$34</f>
        <v>8.3333333333333329E-2</v>
      </c>
      <c r="I400" s="80">
        <f>$I368/$I$34</f>
        <v>0.05</v>
      </c>
      <c r="J400" s="81">
        <f>$I368/$I$34</f>
        <v>0.05</v>
      </c>
      <c r="K400" s="81">
        <f>$I368/$I$34</f>
        <v>0.05</v>
      </c>
      <c r="L400" s="81">
        <f>$I368/$I$34</f>
        <v>0.05</v>
      </c>
      <c r="M400" s="83">
        <f>$I368/$I$34</f>
        <v>0.05</v>
      </c>
      <c r="N400" s="177"/>
    </row>
    <row r="401" spans="1:14" outlineLevel="2" x14ac:dyDescent="0.2">
      <c r="A401" s="191"/>
      <c r="B401" s="345"/>
      <c r="C401" s="192" t="s">
        <v>196</v>
      </c>
      <c r="D401" s="80">
        <f>$D369/$D$35</f>
        <v>0</v>
      </c>
      <c r="E401" s="81">
        <f>$D369/$D$35</f>
        <v>0</v>
      </c>
      <c r="F401" s="81">
        <f>$D369/$D$35</f>
        <v>0</v>
      </c>
      <c r="G401" s="82">
        <f>$D369/$D$35</f>
        <v>0</v>
      </c>
      <c r="H401" s="82">
        <f>$D369/$D$35</f>
        <v>0</v>
      </c>
      <c r="I401" s="80">
        <f>$I369/$I$35</f>
        <v>0</v>
      </c>
      <c r="J401" s="81">
        <f>$I369/$I$35</f>
        <v>0</v>
      </c>
      <c r="K401" s="81">
        <f>$I369/$I$35</f>
        <v>0</v>
      </c>
      <c r="L401" s="81">
        <f>$I369/$I$35</f>
        <v>0</v>
      </c>
      <c r="M401" s="83">
        <f>$I369/$I$35</f>
        <v>0</v>
      </c>
      <c r="N401" s="177"/>
    </row>
    <row r="402" spans="1:14" outlineLevel="2" x14ac:dyDescent="0.2">
      <c r="A402" s="191"/>
      <c r="B402" s="345"/>
      <c r="C402" s="192" t="s">
        <v>197</v>
      </c>
      <c r="D402" s="80">
        <f>$D370/$D$36</f>
        <v>0</v>
      </c>
      <c r="E402" s="81">
        <f>$D370/$D$36</f>
        <v>0</v>
      </c>
      <c r="F402" s="81">
        <f>$D370/$D$36</f>
        <v>0</v>
      </c>
      <c r="G402" s="82">
        <f>$D370/$D$36</f>
        <v>0</v>
      </c>
      <c r="H402" s="82">
        <f>$D370/$D$36</f>
        <v>0</v>
      </c>
      <c r="I402" s="80">
        <f>$I370/$I$36</f>
        <v>0</v>
      </c>
      <c r="J402" s="81">
        <f>$I370/$I$36</f>
        <v>0</v>
      </c>
      <c r="K402" s="81">
        <f>$I370/$I$36</f>
        <v>0</v>
      </c>
      <c r="L402" s="81">
        <f>$I370/$I$36</f>
        <v>0</v>
      </c>
      <c r="M402" s="83">
        <f>$I370/$I$36</f>
        <v>0</v>
      </c>
    </row>
    <row r="403" spans="1:14" outlineLevel="2" x14ac:dyDescent="0.2">
      <c r="A403" s="191"/>
      <c r="B403" s="345"/>
      <c r="C403" s="192" t="s">
        <v>198</v>
      </c>
      <c r="D403" s="84" t="s">
        <v>193</v>
      </c>
      <c r="E403" s="85" t="s">
        <v>193</v>
      </c>
      <c r="F403" s="85" t="s">
        <v>193</v>
      </c>
      <c r="G403" s="86" t="s">
        <v>193</v>
      </c>
      <c r="H403" s="86" t="s">
        <v>193</v>
      </c>
      <c r="I403" s="80">
        <f>$I371/$I$37</f>
        <v>0</v>
      </c>
      <c r="J403" s="81">
        <f>$I371/$I$37</f>
        <v>0</v>
      </c>
      <c r="K403" s="81">
        <f>$I371/$I$37</f>
        <v>0</v>
      </c>
      <c r="L403" s="81">
        <f>$I371/$I$37</f>
        <v>0</v>
      </c>
      <c r="M403" s="83">
        <f>$I371/$I$37</f>
        <v>0</v>
      </c>
    </row>
    <row r="404" spans="1:14" outlineLevel="2" x14ac:dyDescent="0.2">
      <c r="A404" s="191"/>
      <c r="B404" s="345"/>
      <c r="C404" s="192" t="s">
        <v>199</v>
      </c>
      <c r="D404" s="80">
        <f>$D372/$D$38</f>
        <v>0.2</v>
      </c>
      <c r="E404" s="81">
        <f>$D372/$D$38</f>
        <v>0.2</v>
      </c>
      <c r="F404" s="81">
        <f>$D372/$D$38</f>
        <v>0.2</v>
      </c>
      <c r="G404" s="82">
        <f>$D372/$D$38</f>
        <v>0.2</v>
      </c>
      <c r="H404" s="82">
        <f>$D372/$D$38</f>
        <v>0.2</v>
      </c>
      <c r="I404" s="80">
        <f>$I372/$I$38</f>
        <v>0.2</v>
      </c>
      <c r="J404" s="81">
        <f>$I372/$I$38</f>
        <v>0.2</v>
      </c>
      <c r="K404" s="81">
        <f>$I372/$I$38</f>
        <v>0.2</v>
      </c>
      <c r="L404" s="81">
        <f>$I372/$I$38</f>
        <v>0.2</v>
      </c>
      <c r="M404" s="83">
        <f>$I372/$I$38</f>
        <v>0.2</v>
      </c>
    </row>
    <row r="405" spans="1:14" outlineLevel="2" x14ac:dyDescent="0.2">
      <c r="A405" s="191"/>
      <c r="B405" s="358"/>
      <c r="C405" s="193" t="s">
        <v>200</v>
      </c>
      <c r="D405" s="88">
        <f>$D373/$D$39</f>
        <v>0</v>
      </c>
      <c r="E405" s="89">
        <f>$D373/$D$39</f>
        <v>0</v>
      </c>
      <c r="F405" s="89">
        <f>$D373/$D$39</f>
        <v>0</v>
      </c>
      <c r="G405" s="90">
        <f>$D373/$D$39</f>
        <v>0</v>
      </c>
      <c r="H405" s="90">
        <f>$D373/$D$39</f>
        <v>0</v>
      </c>
      <c r="I405" s="88">
        <f>$I373/$I$39</f>
        <v>0</v>
      </c>
      <c r="J405" s="89">
        <f>$I373/$I$39</f>
        <v>0</v>
      </c>
      <c r="K405" s="89">
        <f>$I373/$I$39</f>
        <v>0</v>
      </c>
      <c r="L405" s="89">
        <f>$I373/$I$39</f>
        <v>0</v>
      </c>
      <c r="M405" s="91">
        <f>$I373/$I$39</f>
        <v>0</v>
      </c>
    </row>
    <row r="406" spans="1:14" ht="14.25" outlineLevel="1" x14ac:dyDescent="0.25">
      <c r="A406" s="191"/>
      <c r="B406" s="63" t="s">
        <v>226</v>
      </c>
      <c r="C406" s="64"/>
      <c r="D406" s="200"/>
      <c r="E406" s="200"/>
      <c r="F406" s="200"/>
      <c r="G406" s="201"/>
      <c r="H406" s="201"/>
      <c r="I406" s="200"/>
      <c r="J406" s="200"/>
      <c r="K406" s="200"/>
      <c r="L406" s="200"/>
      <c r="M406" s="200"/>
    </row>
    <row r="407" spans="1:14" outlineLevel="2" x14ac:dyDescent="0.2">
      <c r="A407" s="191"/>
      <c r="B407" s="194" t="s">
        <v>180</v>
      </c>
      <c r="C407" s="190"/>
      <c r="D407" s="92">
        <v>0</v>
      </c>
      <c r="E407" s="202"/>
      <c r="F407" s="202"/>
      <c r="G407" s="203"/>
      <c r="H407" s="203"/>
      <c r="I407" s="92">
        <v>0</v>
      </c>
      <c r="J407" s="202"/>
      <c r="K407" s="202"/>
      <c r="L407" s="202"/>
      <c r="M407" s="202"/>
    </row>
    <row r="408" spans="1:14" ht="12.75" outlineLevel="2" x14ac:dyDescent="0.2">
      <c r="A408" s="191"/>
      <c r="B408" s="360" t="s">
        <v>186</v>
      </c>
      <c r="C408" s="192" t="s">
        <v>227</v>
      </c>
      <c r="D408" s="93">
        <f>(5+1)/2</f>
        <v>3</v>
      </c>
      <c r="E408" s="69"/>
      <c r="F408" s="69"/>
      <c r="G408" s="70"/>
      <c r="H408" s="70"/>
      <c r="I408" s="93">
        <f>(5+1)/2</f>
        <v>3</v>
      </c>
      <c r="J408" s="69"/>
      <c r="K408" s="69"/>
      <c r="L408" s="69"/>
      <c r="M408" s="69"/>
      <c r="N408" s="189"/>
    </row>
    <row r="409" spans="1:14" ht="11.45" customHeight="1" outlineLevel="2" x14ac:dyDescent="0.2">
      <c r="A409" s="191"/>
      <c r="B409" s="360"/>
      <c r="C409" s="192" t="s">
        <v>187</v>
      </c>
      <c r="D409" s="93">
        <f>IF(D422=0,0,D$41/D408)</f>
        <v>0</v>
      </c>
      <c r="E409" s="69"/>
      <c r="F409" s="69"/>
      <c r="G409" s="70"/>
      <c r="H409" s="70"/>
      <c r="I409" s="93">
        <f>IF(I422=0,0,I$41/I408)</f>
        <v>0</v>
      </c>
      <c r="J409" s="69"/>
      <c r="K409" s="69"/>
      <c r="L409" s="69"/>
      <c r="M409" s="69"/>
      <c r="N409" s="189"/>
    </row>
    <row r="410" spans="1:14" outlineLevel="2" x14ac:dyDescent="0.2">
      <c r="A410" s="191"/>
      <c r="B410" s="360"/>
      <c r="C410" s="192" t="s">
        <v>188</v>
      </c>
      <c r="D410" s="93">
        <f>IF(D423=0,0,D$41/D408)</f>
        <v>0</v>
      </c>
      <c r="E410" s="69"/>
      <c r="F410" s="69"/>
      <c r="G410" s="70"/>
      <c r="H410" s="70"/>
      <c r="I410" s="93">
        <f>IF(I423=0,0,I$41/I408)</f>
        <v>0</v>
      </c>
      <c r="J410" s="69"/>
      <c r="K410" s="69"/>
      <c r="L410" s="69"/>
      <c r="M410" s="69"/>
      <c r="N410" s="189"/>
    </row>
    <row r="411" spans="1:14" outlineLevel="2" x14ac:dyDescent="0.2">
      <c r="A411" s="191"/>
      <c r="B411" s="360"/>
      <c r="C411" s="192" t="s">
        <v>189</v>
      </c>
      <c r="D411" s="93">
        <f>IF(D424=0,0,D$41/D408)</f>
        <v>1</v>
      </c>
      <c r="E411" s="69"/>
      <c r="F411" s="69"/>
      <c r="G411" s="70"/>
      <c r="H411" s="70"/>
      <c r="I411" s="93">
        <f>IF(I424=0,0,I$41/I408)</f>
        <v>1</v>
      </c>
      <c r="J411" s="69"/>
      <c r="K411" s="69"/>
      <c r="L411" s="69"/>
      <c r="M411" s="69"/>
      <c r="N411" s="189"/>
    </row>
    <row r="412" spans="1:14" outlineLevel="2" x14ac:dyDescent="0.2">
      <c r="A412" s="191"/>
      <c r="B412" s="360"/>
      <c r="C412" s="192" t="s">
        <v>190</v>
      </c>
      <c r="D412" s="93">
        <f>IF(D425=0,0,D$41/D408)</f>
        <v>0</v>
      </c>
      <c r="E412" s="69"/>
      <c r="F412" s="69"/>
      <c r="G412" s="70"/>
      <c r="H412" s="70"/>
      <c r="I412" s="93">
        <f>IF(I425=0,0,I$41/I408)</f>
        <v>0</v>
      </c>
      <c r="J412" s="69"/>
      <c r="K412" s="69"/>
      <c r="L412" s="69"/>
      <c r="M412" s="69"/>
      <c r="N412" s="189"/>
    </row>
    <row r="413" spans="1:14" outlineLevel="2" x14ac:dyDescent="0.2">
      <c r="A413" s="191"/>
      <c r="B413" s="360"/>
      <c r="C413" s="192" t="s">
        <v>191</v>
      </c>
      <c r="D413" s="93">
        <f>IF(D426=0,0,D$41/D408)</f>
        <v>0</v>
      </c>
      <c r="E413" s="69"/>
      <c r="F413" s="69"/>
      <c r="G413" s="70"/>
      <c r="H413" s="70"/>
      <c r="I413" s="93">
        <f>IF(I426=0,0,I$41/I408)</f>
        <v>0</v>
      </c>
      <c r="J413" s="69"/>
      <c r="K413" s="69"/>
      <c r="L413" s="69"/>
      <c r="M413" s="69"/>
      <c r="N413" s="189"/>
    </row>
    <row r="414" spans="1:14" outlineLevel="2" x14ac:dyDescent="0.2">
      <c r="A414" s="191"/>
      <c r="B414" s="360"/>
      <c r="C414" s="192" t="s">
        <v>192</v>
      </c>
      <c r="D414" s="95" t="s">
        <v>193</v>
      </c>
      <c r="E414" s="69"/>
      <c r="F414" s="69"/>
      <c r="G414" s="70"/>
      <c r="H414" s="70"/>
      <c r="I414" s="93">
        <f>IF(I427=0,0,I$41/I408)</f>
        <v>0</v>
      </c>
      <c r="J414" s="69"/>
      <c r="K414" s="69"/>
      <c r="L414" s="69"/>
      <c r="M414" s="69"/>
      <c r="N414" s="189"/>
    </row>
    <row r="415" spans="1:14" outlineLevel="2" x14ac:dyDescent="0.2">
      <c r="A415" s="191"/>
      <c r="B415" s="360"/>
      <c r="C415" s="192" t="s">
        <v>194</v>
      </c>
      <c r="D415" s="93">
        <f>IF(D428=0,0,D$41/D408)</f>
        <v>0</v>
      </c>
      <c r="E415" s="69"/>
      <c r="F415" s="69"/>
      <c r="G415" s="70"/>
      <c r="H415" s="70"/>
      <c r="I415" s="93">
        <f>IF(I428=0,0,I$41/I408)</f>
        <v>0</v>
      </c>
      <c r="J415" s="69"/>
      <c r="K415" s="69"/>
      <c r="L415" s="69"/>
      <c r="M415" s="69"/>
      <c r="N415" s="189"/>
    </row>
    <row r="416" spans="1:14" outlineLevel="2" x14ac:dyDescent="0.2">
      <c r="A416" s="191"/>
      <c r="B416" s="360"/>
      <c r="C416" s="192" t="s">
        <v>195</v>
      </c>
      <c r="D416" s="93">
        <f>IF(D429=0,0,D$41/D408)</f>
        <v>1</v>
      </c>
      <c r="E416" s="69"/>
      <c r="F416" s="69"/>
      <c r="G416" s="70"/>
      <c r="H416" s="70"/>
      <c r="I416" s="93">
        <f>IF(I429=0,0,I$41/I408)</f>
        <v>1</v>
      </c>
      <c r="J416" s="69"/>
      <c r="K416" s="69"/>
      <c r="L416" s="69"/>
      <c r="M416" s="69"/>
      <c r="N416" s="189"/>
    </row>
    <row r="417" spans="1:14" outlineLevel="2" x14ac:dyDescent="0.2">
      <c r="A417" s="191"/>
      <c r="B417" s="360"/>
      <c r="C417" s="192" t="s">
        <v>196</v>
      </c>
      <c r="D417" s="93">
        <f>IF(D430=0,0,D$41/D408)</f>
        <v>0</v>
      </c>
      <c r="E417" s="69"/>
      <c r="F417" s="69"/>
      <c r="G417" s="70"/>
      <c r="H417" s="70"/>
      <c r="I417" s="93">
        <f>IF(I430=0,0,I$41/I408)</f>
        <v>0</v>
      </c>
      <c r="J417" s="69"/>
      <c r="K417" s="69"/>
      <c r="L417" s="69"/>
      <c r="M417" s="69"/>
      <c r="N417" s="189"/>
    </row>
    <row r="418" spans="1:14" outlineLevel="2" x14ac:dyDescent="0.2">
      <c r="A418" s="191"/>
      <c r="B418" s="360"/>
      <c r="C418" s="192" t="s">
        <v>197</v>
      </c>
      <c r="D418" s="93">
        <f>IF(D431=0,0,D$41/D408)</f>
        <v>1</v>
      </c>
      <c r="E418" s="69"/>
      <c r="F418" s="69"/>
      <c r="G418" s="70"/>
      <c r="H418" s="70"/>
      <c r="I418" s="93">
        <f>IF(I431=0,0,I$41/I408)</f>
        <v>1</v>
      </c>
      <c r="J418" s="69"/>
      <c r="K418" s="69"/>
      <c r="L418" s="69"/>
      <c r="M418" s="69"/>
      <c r="N418" s="189"/>
    </row>
    <row r="419" spans="1:14" outlineLevel="2" x14ac:dyDescent="0.2">
      <c r="A419" s="191"/>
      <c r="B419" s="360"/>
      <c r="C419" s="192" t="s">
        <v>198</v>
      </c>
      <c r="D419" s="95" t="s">
        <v>193</v>
      </c>
      <c r="E419" s="69"/>
      <c r="F419" s="69"/>
      <c r="G419" s="70"/>
      <c r="H419" s="70"/>
      <c r="I419" s="93">
        <f>IF(I432=0,0,I$41/I408)</f>
        <v>1</v>
      </c>
      <c r="J419" s="69"/>
      <c r="K419" s="69"/>
      <c r="L419" s="69"/>
      <c r="M419" s="69"/>
      <c r="N419" s="189"/>
    </row>
    <row r="420" spans="1:14" outlineLevel="2" x14ac:dyDescent="0.2">
      <c r="A420" s="191"/>
      <c r="B420" s="360"/>
      <c r="C420" s="192" t="s">
        <v>199</v>
      </c>
      <c r="D420" s="93">
        <f>IF(D433=0,0,D$41/D408)</f>
        <v>0</v>
      </c>
      <c r="E420" s="69"/>
      <c r="F420" s="69"/>
      <c r="G420" s="70"/>
      <c r="H420" s="70"/>
      <c r="I420" s="93">
        <f>IF(I433=0,0,I$41/I408)</f>
        <v>0</v>
      </c>
      <c r="J420" s="69"/>
      <c r="K420" s="69"/>
      <c r="L420" s="69"/>
      <c r="M420" s="69"/>
      <c r="N420" s="189"/>
    </row>
    <row r="421" spans="1:14" outlineLevel="2" x14ac:dyDescent="0.2">
      <c r="A421" s="191"/>
      <c r="B421" s="360"/>
      <c r="C421" s="192" t="s">
        <v>200</v>
      </c>
      <c r="D421" s="93">
        <f>IF(D434=0,0,D$41/D408)</f>
        <v>0</v>
      </c>
      <c r="E421" s="69"/>
      <c r="F421" s="69"/>
      <c r="G421" s="70"/>
      <c r="H421" s="70"/>
      <c r="I421" s="71" t="s">
        <v>193</v>
      </c>
      <c r="J421" s="69"/>
      <c r="K421" s="69"/>
      <c r="L421" s="69"/>
      <c r="M421" s="69"/>
      <c r="N421" s="189"/>
    </row>
    <row r="422" spans="1:14" outlineLevel="2" x14ac:dyDescent="0.2">
      <c r="A422" s="191"/>
      <c r="B422" s="344" t="s">
        <v>201</v>
      </c>
      <c r="C422" s="192" t="s">
        <v>187</v>
      </c>
      <c r="D422" s="93">
        <v>0</v>
      </c>
      <c r="E422" s="69"/>
      <c r="F422" s="69"/>
      <c r="G422" s="70"/>
      <c r="H422" s="70"/>
      <c r="I422" s="93">
        <v>0</v>
      </c>
      <c r="J422" s="69"/>
      <c r="K422" s="69"/>
      <c r="L422" s="69"/>
      <c r="M422" s="69"/>
      <c r="N422" s="189"/>
    </row>
    <row r="423" spans="1:14" outlineLevel="2" x14ac:dyDescent="0.2">
      <c r="A423" s="191"/>
      <c r="B423" s="345"/>
      <c r="C423" s="192" t="s">
        <v>188</v>
      </c>
      <c r="D423" s="93">
        <v>0</v>
      </c>
      <c r="E423" s="69"/>
      <c r="F423" s="69"/>
      <c r="G423" s="70"/>
      <c r="H423" s="70"/>
      <c r="I423" s="93">
        <v>0</v>
      </c>
      <c r="J423" s="69"/>
      <c r="K423" s="69"/>
      <c r="L423" s="69"/>
      <c r="M423" s="69"/>
      <c r="N423" s="189"/>
    </row>
    <row r="424" spans="1:14" outlineLevel="2" x14ac:dyDescent="0.2">
      <c r="A424" s="191"/>
      <c r="B424" s="345"/>
      <c r="C424" s="192" t="s">
        <v>189</v>
      </c>
      <c r="D424" s="93">
        <v>1</v>
      </c>
      <c r="E424" s="69"/>
      <c r="F424" s="69"/>
      <c r="G424" s="70"/>
      <c r="H424" s="70"/>
      <c r="I424" s="93">
        <v>1</v>
      </c>
      <c r="J424" s="69"/>
      <c r="K424" s="69"/>
      <c r="L424" s="69"/>
      <c r="M424" s="69"/>
      <c r="N424" s="189"/>
    </row>
    <row r="425" spans="1:14" outlineLevel="2" x14ac:dyDescent="0.2">
      <c r="A425" s="191"/>
      <c r="B425" s="345"/>
      <c r="C425" s="192" t="s">
        <v>190</v>
      </c>
      <c r="D425" s="93">
        <v>0</v>
      </c>
      <c r="E425" s="69"/>
      <c r="F425" s="69"/>
      <c r="G425" s="70"/>
      <c r="H425" s="70"/>
      <c r="I425" s="93">
        <v>0</v>
      </c>
      <c r="J425" s="69"/>
      <c r="K425" s="69"/>
      <c r="L425" s="69"/>
      <c r="M425" s="69"/>
      <c r="N425" s="189"/>
    </row>
    <row r="426" spans="1:14" outlineLevel="2" x14ac:dyDescent="0.2">
      <c r="A426" s="191"/>
      <c r="B426" s="345"/>
      <c r="C426" s="192" t="s">
        <v>191</v>
      </c>
      <c r="D426" s="93">
        <v>0</v>
      </c>
      <c r="E426" s="69"/>
      <c r="F426" s="69"/>
      <c r="G426" s="70"/>
      <c r="H426" s="70"/>
      <c r="I426" s="93">
        <v>0</v>
      </c>
      <c r="J426" s="69"/>
      <c r="K426" s="69"/>
      <c r="L426" s="69"/>
      <c r="M426" s="69"/>
      <c r="N426" s="189"/>
    </row>
    <row r="427" spans="1:14" outlineLevel="2" x14ac:dyDescent="0.2">
      <c r="A427" s="191"/>
      <c r="B427" s="345"/>
      <c r="C427" s="192" t="s">
        <v>192</v>
      </c>
      <c r="D427" s="71" t="s">
        <v>193</v>
      </c>
      <c r="E427" s="69"/>
      <c r="F427" s="69"/>
      <c r="G427" s="70"/>
      <c r="H427" s="70"/>
      <c r="I427" s="93">
        <v>0</v>
      </c>
      <c r="J427" s="69"/>
      <c r="K427" s="69"/>
      <c r="L427" s="69"/>
      <c r="M427" s="69"/>
      <c r="N427" s="189"/>
    </row>
    <row r="428" spans="1:14" outlineLevel="2" x14ac:dyDescent="0.2">
      <c r="A428" s="191"/>
      <c r="B428" s="345"/>
      <c r="C428" s="192" t="s">
        <v>194</v>
      </c>
      <c r="D428" s="93">
        <v>0</v>
      </c>
      <c r="E428" s="69"/>
      <c r="F428" s="69"/>
      <c r="G428" s="70"/>
      <c r="H428" s="70"/>
      <c r="I428" s="93">
        <v>0</v>
      </c>
      <c r="J428" s="69"/>
      <c r="K428" s="69"/>
      <c r="L428" s="69"/>
      <c r="M428" s="69"/>
      <c r="N428" s="189"/>
    </row>
    <row r="429" spans="1:14" outlineLevel="2" x14ac:dyDescent="0.2">
      <c r="A429" s="191"/>
      <c r="B429" s="345"/>
      <c r="C429" s="192" t="s">
        <v>195</v>
      </c>
      <c r="D429" s="93">
        <v>1</v>
      </c>
      <c r="E429" s="69"/>
      <c r="F429" s="69"/>
      <c r="G429" s="70"/>
      <c r="H429" s="70"/>
      <c r="I429" s="93">
        <v>1</v>
      </c>
      <c r="J429" s="69"/>
      <c r="K429" s="69"/>
      <c r="L429" s="69"/>
      <c r="M429" s="69"/>
      <c r="N429" s="189"/>
    </row>
    <row r="430" spans="1:14" outlineLevel="2" x14ac:dyDescent="0.2">
      <c r="A430" s="191"/>
      <c r="B430" s="345"/>
      <c r="C430" s="192" t="s">
        <v>196</v>
      </c>
      <c r="D430" s="93">
        <v>0</v>
      </c>
      <c r="E430" s="69"/>
      <c r="F430" s="69"/>
      <c r="G430" s="70"/>
      <c r="H430" s="70"/>
      <c r="I430" s="93">
        <v>0</v>
      </c>
      <c r="J430" s="69"/>
      <c r="K430" s="69"/>
      <c r="L430" s="69"/>
      <c r="M430" s="69"/>
      <c r="N430" s="189"/>
    </row>
    <row r="431" spans="1:14" outlineLevel="2" x14ac:dyDescent="0.2">
      <c r="A431" s="191"/>
      <c r="B431" s="345"/>
      <c r="C431" s="192" t="s">
        <v>197</v>
      </c>
      <c r="D431" s="93">
        <v>1</v>
      </c>
      <c r="E431" s="69"/>
      <c r="F431" s="69"/>
      <c r="G431" s="70"/>
      <c r="H431" s="70"/>
      <c r="I431" s="93">
        <v>1</v>
      </c>
      <c r="J431" s="69"/>
      <c r="K431" s="69"/>
      <c r="L431" s="69"/>
      <c r="M431" s="69"/>
      <c r="N431" s="189"/>
    </row>
    <row r="432" spans="1:14" outlineLevel="2" x14ac:dyDescent="0.2">
      <c r="A432" s="191"/>
      <c r="B432" s="345"/>
      <c r="C432" s="192" t="s">
        <v>198</v>
      </c>
      <c r="D432" s="71" t="s">
        <v>193</v>
      </c>
      <c r="E432" s="69"/>
      <c r="F432" s="69"/>
      <c r="G432" s="70"/>
      <c r="H432" s="70"/>
      <c r="I432" s="93">
        <v>1</v>
      </c>
      <c r="J432" s="69"/>
      <c r="K432" s="69"/>
      <c r="L432" s="69"/>
      <c r="M432" s="69"/>
      <c r="N432" s="189"/>
    </row>
    <row r="433" spans="1:14" outlineLevel="2" x14ac:dyDescent="0.2">
      <c r="A433" s="191"/>
      <c r="B433" s="345"/>
      <c r="C433" s="192" t="s">
        <v>199</v>
      </c>
      <c r="D433" s="93">
        <v>0</v>
      </c>
      <c r="E433" s="69"/>
      <c r="F433" s="69"/>
      <c r="G433" s="70"/>
      <c r="H433" s="70"/>
      <c r="I433" s="93">
        <v>0</v>
      </c>
      <c r="J433" s="69"/>
      <c r="K433" s="69"/>
      <c r="L433" s="69"/>
      <c r="M433" s="69"/>
      <c r="N433" s="189"/>
    </row>
    <row r="434" spans="1:14" outlineLevel="2" x14ac:dyDescent="0.2">
      <c r="A434" s="191"/>
      <c r="B434" s="358"/>
      <c r="C434" s="193" t="s">
        <v>200</v>
      </c>
      <c r="D434" s="96">
        <v>0</v>
      </c>
      <c r="E434" s="72"/>
      <c r="F434" s="72"/>
      <c r="G434" s="73"/>
      <c r="H434" s="73"/>
      <c r="I434" s="96">
        <v>0</v>
      </c>
      <c r="J434" s="72"/>
      <c r="K434" s="72"/>
      <c r="L434" s="72"/>
      <c r="M434" s="72"/>
      <c r="N434" s="189"/>
    </row>
    <row r="435" spans="1:14" ht="14.25" outlineLevel="1" x14ac:dyDescent="0.25">
      <c r="A435" s="191"/>
      <c r="B435" s="74" t="s">
        <v>228</v>
      </c>
      <c r="C435" s="52"/>
      <c r="D435" s="196"/>
      <c r="E435" s="196"/>
      <c r="F435" s="196"/>
      <c r="G435" s="197"/>
      <c r="H435" s="197"/>
      <c r="I435" s="196"/>
      <c r="J435" s="196"/>
      <c r="K435" s="196"/>
      <c r="L435" s="196"/>
      <c r="M435" s="75">
        <f>SUMPRODUCT('[1]Нормативы ДО'!D436:M466,'[1]Нормативы ДО'!$D$638:$M$668)</f>
        <v>320.21470588235297</v>
      </c>
    </row>
    <row r="436" spans="1:14" ht="11.45" customHeight="1" outlineLevel="2" x14ac:dyDescent="0.2">
      <c r="A436" s="191"/>
      <c r="B436" s="345" t="s">
        <v>217</v>
      </c>
      <c r="C436" s="190" t="s">
        <v>181</v>
      </c>
      <c r="D436" s="76">
        <f>($D407)/($D$9)</f>
        <v>0</v>
      </c>
      <c r="E436" s="77">
        <f>($D407)/($D$9)</f>
        <v>0</v>
      </c>
      <c r="F436" s="77">
        <f>($D407)/($D$9)</f>
        <v>0</v>
      </c>
      <c r="G436" s="78">
        <f>($D407)/($D$9)</f>
        <v>0</v>
      </c>
      <c r="H436" s="78">
        <f>($D407)/($D$9)</f>
        <v>0</v>
      </c>
      <c r="I436" s="76">
        <f>($I407)/($I$9)</f>
        <v>0</v>
      </c>
      <c r="J436" s="77">
        <f>($I407)/($I$9)</f>
        <v>0</v>
      </c>
      <c r="K436" s="77">
        <f>($I407)/($I$9)</f>
        <v>0</v>
      </c>
      <c r="L436" s="77">
        <f>($I407)/($I$9)</f>
        <v>0</v>
      </c>
      <c r="M436" s="79">
        <f>($I407)/($I$9)</f>
        <v>0</v>
      </c>
    </row>
    <row r="437" spans="1:14" outlineLevel="2" x14ac:dyDescent="0.2">
      <c r="A437" s="191"/>
      <c r="B437" s="345"/>
      <c r="C437" s="190" t="s">
        <v>182</v>
      </c>
      <c r="D437" s="80">
        <f>($D407)/($D$10)</f>
        <v>0</v>
      </c>
      <c r="E437" s="81">
        <f>($D407)/($D$10)</f>
        <v>0</v>
      </c>
      <c r="F437" s="81">
        <f>($D407)/($D$10)</f>
        <v>0</v>
      </c>
      <c r="G437" s="82">
        <f>($D407)/($D$10)</f>
        <v>0</v>
      </c>
      <c r="H437" s="82">
        <f>($D407)/($D$10)</f>
        <v>0</v>
      </c>
      <c r="I437" s="80">
        <f>($I407)/($I$10)</f>
        <v>0</v>
      </c>
      <c r="J437" s="81">
        <f>($I407)/($I$10)</f>
        <v>0</v>
      </c>
      <c r="K437" s="81">
        <f>($I407)/($I$10)</f>
        <v>0</v>
      </c>
      <c r="L437" s="81">
        <f>($I407)/($I$10)</f>
        <v>0</v>
      </c>
      <c r="M437" s="83">
        <f>($I407)/($I$10)</f>
        <v>0</v>
      </c>
    </row>
    <row r="438" spans="1:14" outlineLevel="2" x14ac:dyDescent="0.2">
      <c r="A438" s="191"/>
      <c r="B438" s="345"/>
      <c r="C438" s="190" t="s">
        <v>183</v>
      </c>
      <c r="D438" s="80">
        <f>($D407)/($D$11)</f>
        <v>0</v>
      </c>
      <c r="E438" s="81">
        <f>($D407)/($D$11)</f>
        <v>0</v>
      </c>
      <c r="F438" s="81">
        <f>($D407)/($D$11)</f>
        <v>0</v>
      </c>
      <c r="G438" s="82">
        <f>($D407)/($D$11)</f>
        <v>0</v>
      </c>
      <c r="H438" s="82">
        <f>($D407)/($D$11)</f>
        <v>0</v>
      </c>
      <c r="I438" s="80">
        <f>($I407)/($I$11)</f>
        <v>0</v>
      </c>
      <c r="J438" s="81">
        <f>($I407)/($I$11)</f>
        <v>0</v>
      </c>
      <c r="K438" s="81">
        <f>($I407)/($I$11)</f>
        <v>0</v>
      </c>
      <c r="L438" s="81">
        <f>($I407)/($I$11)</f>
        <v>0</v>
      </c>
      <c r="M438" s="83">
        <f>($I407)/($I$11)</f>
        <v>0</v>
      </c>
    </row>
    <row r="439" spans="1:14" outlineLevel="2" x14ac:dyDescent="0.2">
      <c r="A439" s="191"/>
      <c r="B439" s="345"/>
      <c r="C439" s="190" t="s">
        <v>184</v>
      </c>
      <c r="D439" s="80">
        <f>($D407)/($D$12)</f>
        <v>0</v>
      </c>
      <c r="E439" s="81">
        <f>($D407)/($D$12)</f>
        <v>0</v>
      </c>
      <c r="F439" s="81">
        <f>($D407)/($D$12)</f>
        <v>0</v>
      </c>
      <c r="G439" s="82">
        <f>($D407)/($D$12)</f>
        <v>0</v>
      </c>
      <c r="H439" s="82">
        <f>($D407)/($D$12)</f>
        <v>0</v>
      </c>
      <c r="I439" s="80">
        <f>($I407)/($I$12)</f>
        <v>0</v>
      </c>
      <c r="J439" s="81">
        <f>($I407)/($I$12)</f>
        <v>0</v>
      </c>
      <c r="K439" s="81">
        <f>($I407)/($I$12)</f>
        <v>0</v>
      </c>
      <c r="L439" s="81">
        <f>($I407)/($I$12)</f>
        <v>0</v>
      </c>
      <c r="M439" s="83">
        <f>($I407)/($I$12)</f>
        <v>0</v>
      </c>
    </row>
    <row r="440" spans="1:14" outlineLevel="2" x14ac:dyDescent="0.2">
      <c r="A440" s="191"/>
      <c r="B440" s="346"/>
      <c r="C440" s="190" t="s">
        <v>185</v>
      </c>
      <c r="D440" s="80">
        <f>($D407)/($D$13)</f>
        <v>0</v>
      </c>
      <c r="E440" s="81">
        <f>($D407)/($D$13)</f>
        <v>0</v>
      </c>
      <c r="F440" s="81">
        <f>($D407)/($D$13)</f>
        <v>0</v>
      </c>
      <c r="G440" s="82">
        <f>($D407)/($D$13)</f>
        <v>0</v>
      </c>
      <c r="H440" s="82">
        <f>($D407)/($D$13)</f>
        <v>0</v>
      </c>
      <c r="I440" s="80">
        <f>($I407)/($I$13)</f>
        <v>0</v>
      </c>
      <c r="J440" s="81">
        <f>($I407)/($I$13)</f>
        <v>0</v>
      </c>
      <c r="K440" s="81">
        <f>($I407)/($I$13)</f>
        <v>0</v>
      </c>
      <c r="L440" s="81">
        <f>($I407)/($I$13)</f>
        <v>0</v>
      </c>
      <c r="M440" s="83">
        <f>($I407)/($I$13)</f>
        <v>0</v>
      </c>
    </row>
    <row r="441" spans="1:14" ht="11.45" customHeight="1" outlineLevel="2" x14ac:dyDescent="0.2">
      <c r="A441" s="191"/>
      <c r="B441" s="344" t="s">
        <v>218</v>
      </c>
      <c r="C441" s="192" t="s">
        <v>187</v>
      </c>
      <c r="D441" s="80">
        <f>$D409/$D$14</f>
        <v>0</v>
      </c>
      <c r="E441" s="81">
        <f>$D409/$D$14</f>
        <v>0</v>
      </c>
      <c r="F441" s="81">
        <f>$D409/$D$14</f>
        <v>0</v>
      </c>
      <c r="G441" s="82">
        <f>$D409/$D$14</f>
        <v>0</v>
      </c>
      <c r="H441" s="82">
        <f>$D409/$D$14</f>
        <v>0</v>
      </c>
      <c r="I441" s="80">
        <f>$I409/$I$14</f>
        <v>0</v>
      </c>
      <c r="J441" s="81">
        <f>$I409/$I$14</f>
        <v>0</v>
      </c>
      <c r="K441" s="81">
        <f>$I409/$I$14</f>
        <v>0</v>
      </c>
      <c r="L441" s="81">
        <f>$I409/$I$14</f>
        <v>0</v>
      </c>
      <c r="M441" s="83">
        <f>$I409/$I$14</f>
        <v>0</v>
      </c>
    </row>
    <row r="442" spans="1:14" outlineLevel="2" x14ac:dyDescent="0.2">
      <c r="A442" s="191"/>
      <c r="B442" s="345"/>
      <c r="C442" s="192" t="s">
        <v>188</v>
      </c>
      <c r="D442" s="80">
        <f>$D410/$D$15</f>
        <v>0</v>
      </c>
      <c r="E442" s="81">
        <f>$D410/$D$15</f>
        <v>0</v>
      </c>
      <c r="F442" s="81">
        <f>$D410/$D$15</f>
        <v>0</v>
      </c>
      <c r="G442" s="82">
        <f>$D410/$D$15</f>
        <v>0</v>
      </c>
      <c r="H442" s="82">
        <f>$D410/$D$15</f>
        <v>0</v>
      </c>
      <c r="I442" s="80">
        <f>$I410/$I$15</f>
        <v>0</v>
      </c>
      <c r="J442" s="81">
        <f>$I410/$I$15</f>
        <v>0</v>
      </c>
      <c r="K442" s="81">
        <f>$I410/$I$15</f>
        <v>0</v>
      </c>
      <c r="L442" s="81">
        <f>$I410/$I$15</f>
        <v>0</v>
      </c>
      <c r="M442" s="83">
        <f>$I410/$I$15</f>
        <v>0</v>
      </c>
    </row>
    <row r="443" spans="1:14" outlineLevel="2" x14ac:dyDescent="0.2">
      <c r="A443" s="191"/>
      <c r="B443" s="345"/>
      <c r="C443" s="192" t="s">
        <v>189</v>
      </c>
      <c r="D443" s="80">
        <f>$D411/$D$16</f>
        <v>0.1</v>
      </c>
      <c r="E443" s="81">
        <f>$D411/$D$16</f>
        <v>0.1</v>
      </c>
      <c r="F443" s="81">
        <f>$D411/$D$16</f>
        <v>0.1</v>
      </c>
      <c r="G443" s="82">
        <f>$D411/$D$16</f>
        <v>0.1</v>
      </c>
      <c r="H443" s="82">
        <f>$D411/$D$16</f>
        <v>0.1</v>
      </c>
      <c r="I443" s="80">
        <f>$I411/$I$16</f>
        <v>0.1</v>
      </c>
      <c r="J443" s="81">
        <f>$I411/$I$16</f>
        <v>0.1</v>
      </c>
      <c r="K443" s="81">
        <f>$I411/$I$16</f>
        <v>0.1</v>
      </c>
      <c r="L443" s="81">
        <f>$I411/$I$16</f>
        <v>0.1</v>
      </c>
      <c r="M443" s="83">
        <f>$I411/$I$16</f>
        <v>0.1</v>
      </c>
    </row>
    <row r="444" spans="1:14" outlineLevel="2" x14ac:dyDescent="0.2">
      <c r="A444" s="191"/>
      <c r="B444" s="345"/>
      <c r="C444" s="192" t="s">
        <v>190</v>
      </c>
      <c r="D444" s="80">
        <f>$D412/$D$17</f>
        <v>0</v>
      </c>
      <c r="E444" s="81">
        <f>$D412/$D$17</f>
        <v>0</v>
      </c>
      <c r="F444" s="81">
        <f>$D412/$D$17</f>
        <v>0</v>
      </c>
      <c r="G444" s="82">
        <f>$D412/$D$17</f>
        <v>0</v>
      </c>
      <c r="H444" s="82">
        <f>$D412/$D$17</f>
        <v>0</v>
      </c>
      <c r="I444" s="80">
        <f>$I412/$I$17</f>
        <v>0</v>
      </c>
      <c r="J444" s="81">
        <f>$I412/$I$17</f>
        <v>0</v>
      </c>
      <c r="K444" s="81">
        <f>$I412/$I$17</f>
        <v>0</v>
      </c>
      <c r="L444" s="81">
        <f>$I412/$I$17</f>
        <v>0</v>
      </c>
      <c r="M444" s="83">
        <f>$I412/$I$17</f>
        <v>0</v>
      </c>
    </row>
    <row r="445" spans="1:14" outlineLevel="2" x14ac:dyDescent="0.2">
      <c r="A445" s="191"/>
      <c r="B445" s="345"/>
      <c r="C445" s="192" t="s">
        <v>191</v>
      </c>
      <c r="D445" s="80">
        <f>$D413/$D$18</f>
        <v>0</v>
      </c>
      <c r="E445" s="81">
        <f>$D413/$D$18</f>
        <v>0</v>
      </c>
      <c r="F445" s="81">
        <f>$D413/$D$18</f>
        <v>0</v>
      </c>
      <c r="G445" s="82">
        <f>$D413/$D$18</f>
        <v>0</v>
      </c>
      <c r="H445" s="82">
        <f>$D413/$D$18</f>
        <v>0</v>
      </c>
      <c r="I445" s="80">
        <f>$I413/$I$18</f>
        <v>0</v>
      </c>
      <c r="J445" s="81">
        <f>$I413/$I$18</f>
        <v>0</v>
      </c>
      <c r="K445" s="81">
        <f>$I413/$I$18</f>
        <v>0</v>
      </c>
      <c r="L445" s="81">
        <f>$I413/$I$18</f>
        <v>0</v>
      </c>
      <c r="M445" s="83">
        <f>$I413/$I$18</f>
        <v>0</v>
      </c>
    </row>
    <row r="446" spans="1:14" outlineLevel="2" x14ac:dyDescent="0.2">
      <c r="A446" s="191"/>
      <c r="B446" s="345"/>
      <c r="C446" s="192" t="s">
        <v>192</v>
      </c>
      <c r="D446" s="84" t="s">
        <v>193</v>
      </c>
      <c r="E446" s="85" t="s">
        <v>193</v>
      </c>
      <c r="F446" s="85" t="s">
        <v>193</v>
      </c>
      <c r="G446" s="86" t="s">
        <v>193</v>
      </c>
      <c r="H446" s="86" t="s">
        <v>193</v>
      </c>
      <c r="I446" s="80">
        <f>$I414/$I$19</f>
        <v>0</v>
      </c>
      <c r="J446" s="81">
        <f>$I414/$I$19</f>
        <v>0</v>
      </c>
      <c r="K446" s="81">
        <f>$I414/$I$19</f>
        <v>0</v>
      </c>
      <c r="L446" s="81">
        <f>$I414/$I$19</f>
        <v>0</v>
      </c>
      <c r="M446" s="83">
        <f>$I414/$I$19</f>
        <v>0</v>
      </c>
    </row>
    <row r="447" spans="1:14" outlineLevel="2" x14ac:dyDescent="0.2">
      <c r="A447" s="191"/>
      <c r="B447" s="345"/>
      <c r="C447" s="192" t="s">
        <v>194</v>
      </c>
      <c r="D447" s="80">
        <f>$D415/$D$20</f>
        <v>0</v>
      </c>
      <c r="E447" s="81">
        <f>$D415/$D$20</f>
        <v>0</v>
      </c>
      <c r="F447" s="81">
        <f>$D415/$D$20</f>
        <v>0</v>
      </c>
      <c r="G447" s="82">
        <f>$D415/$D$20</f>
        <v>0</v>
      </c>
      <c r="H447" s="82">
        <f>$D415/$D$20</f>
        <v>0</v>
      </c>
      <c r="I447" s="80">
        <f>$I415/$I$20</f>
        <v>0</v>
      </c>
      <c r="J447" s="81">
        <f>$I415/$I$20</f>
        <v>0</v>
      </c>
      <c r="K447" s="81">
        <f>$I415/$I$20</f>
        <v>0</v>
      </c>
      <c r="L447" s="81">
        <f>$I415/$I$20</f>
        <v>0</v>
      </c>
      <c r="M447" s="83">
        <f>$I415/$I$20</f>
        <v>0</v>
      </c>
    </row>
    <row r="448" spans="1:14" outlineLevel="2" x14ac:dyDescent="0.2">
      <c r="A448" s="191"/>
      <c r="B448" s="345"/>
      <c r="C448" s="192" t="s">
        <v>195</v>
      </c>
      <c r="D448" s="80">
        <f>$D416/$D$21</f>
        <v>0.1</v>
      </c>
      <c r="E448" s="81">
        <f>$D416/$D$21</f>
        <v>0.1</v>
      </c>
      <c r="F448" s="81">
        <f>$D416/$D$21</f>
        <v>0.1</v>
      </c>
      <c r="G448" s="82">
        <f>$D416/$D$21</f>
        <v>0.1</v>
      </c>
      <c r="H448" s="82">
        <f>$D416/$D$21</f>
        <v>0.1</v>
      </c>
      <c r="I448" s="80">
        <f>$I416/$I$21</f>
        <v>5.8823529411764705E-2</v>
      </c>
      <c r="J448" s="81">
        <f>$I416/$I$21</f>
        <v>5.8823529411764705E-2</v>
      </c>
      <c r="K448" s="81">
        <f>$I416/$I$21</f>
        <v>5.8823529411764705E-2</v>
      </c>
      <c r="L448" s="81">
        <f>$I416/$I$21</f>
        <v>5.8823529411764705E-2</v>
      </c>
      <c r="M448" s="83">
        <f>$I416/$I$21</f>
        <v>5.8823529411764705E-2</v>
      </c>
    </row>
    <row r="449" spans="1:14" outlineLevel="2" x14ac:dyDescent="0.2">
      <c r="A449" s="191"/>
      <c r="B449" s="345"/>
      <c r="C449" s="192" t="s">
        <v>196</v>
      </c>
      <c r="D449" s="80">
        <f>$D417/$D$22</f>
        <v>0</v>
      </c>
      <c r="E449" s="81">
        <f>$D417/$D$22</f>
        <v>0</v>
      </c>
      <c r="F449" s="81">
        <f>$D417/$D$22</f>
        <v>0</v>
      </c>
      <c r="G449" s="82">
        <f>$D417/$D$22</f>
        <v>0</v>
      </c>
      <c r="H449" s="82">
        <f>$D417/$D$22</f>
        <v>0</v>
      </c>
      <c r="I449" s="80">
        <f>$I417/$I$22</f>
        <v>0</v>
      </c>
      <c r="J449" s="81">
        <f>$I417/$I$22</f>
        <v>0</v>
      </c>
      <c r="K449" s="81">
        <f>$I417/$I$22</f>
        <v>0</v>
      </c>
      <c r="L449" s="81">
        <f>$I417/$I$22</f>
        <v>0</v>
      </c>
      <c r="M449" s="83">
        <f>$I417/$I$22</f>
        <v>0</v>
      </c>
    </row>
    <row r="450" spans="1:14" outlineLevel="2" x14ac:dyDescent="0.2">
      <c r="A450" s="191"/>
      <c r="B450" s="345"/>
      <c r="C450" s="192" t="s">
        <v>197</v>
      </c>
      <c r="D450" s="80">
        <f>$D418/$D$23</f>
        <v>0.1</v>
      </c>
      <c r="E450" s="81">
        <f>$D418/$D$23</f>
        <v>0.1</v>
      </c>
      <c r="F450" s="81">
        <f>$D418/$D$23</f>
        <v>0.1</v>
      </c>
      <c r="G450" s="82">
        <f>$D418/$D$23</f>
        <v>0.1</v>
      </c>
      <c r="H450" s="82">
        <f>$D418/$D$23</f>
        <v>0.1</v>
      </c>
      <c r="I450" s="80">
        <f>$I418/$I$23</f>
        <v>6.6666666666666666E-2</v>
      </c>
      <c r="J450" s="81">
        <f>$I418/$I$23</f>
        <v>6.6666666666666666E-2</v>
      </c>
      <c r="K450" s="81">
        <f>$I418/$I$23</f>
        <v>6.6666666666666666E-2</v>
      </c>
      <c r="L450" s="81">
        <f>$I418/$I$23</f>
        <v>6.6666666666666666E-2</v>
      </c>
      <c r="M450" s="83">
        <f>$I418/$I$23</f>
        <v>6.6666666666666666E-2</v>
      </c>
      <c r="N450" s="177"/>
    </row>
    <row r="451" spans="1:14" outlineLevel="2" x14ac:dyDescent="0.2">
      <c r="A451" s="191"/>
      <c r="B451" s="345"/>
      <c r="C451" s="192" t="s">
        <v>198</v>
      </c>
      <c r="D451" s="84" t="s">
        <v>193</v>
      </c>
      <c r="E451" s="85" t="s">
        <v>193</v>
      </c>
      <c r="F451" s="85" t="s">
        <v>193</v>
      </c>
      <c r="G451" s="86" t="s">
        <v>193</v>
      </c>
      <c r="H451" s="86" t="s">
        <v>193</v>
      </c>
      <c r="I451" s="80">
        <f>$I419/$I$24</f>
        <v>0.1</v>
      </c>
      <c r="J451" s="81">
        <f>$I419/$I$24</f>
        <v>0.1</v>
      </c>
      <c r="K451" s="81">
        <f>$I419/$I$24</f>
        <v>0.1</v>
      </c>
      <c r="L451" s="81">
        <f>$I419/$I$24</f>
        <v>0.1</v>
      </c>
      <c r="M451" s="83">
        <f>$I419/$I$24</f>
        <v>0.1</v>
      </c>
      <c r="N451" s="177"/>
    </row>
    <row r="452" spans="1:14" outlineLevel="2" x14ac:dyDescent="0.2">
      <c r="A452" s="191"/>
      <c r="B452" s="345"/>
      <c r="C452" s="192" t="s">
        <v>199</v>
      </c>
      <c r="D452" s="80">
        <f>$D420/$D$25</f>
        <v>0</v>
      </c>
      <c r="E452" s="81">
        <f>$D420/$D$25</f>
        <v>0</v>
      </c>
      <c r="F452" s="81">
        <f>$D420/$D$25</f>
        <v>0</v>
      </c>
      <c r="G452" s="82">
        <f>$D420/$D$25</f>
        <v>0</v>
      </c>
      <c r="H452" s="82">
        <f>$D420/$D$25</f>
        <v>0</v>
      </c>
      <c r="I452" s="80">
        <f>$I420/$I$25</f>
        <v>0</v>
      </c>
      <c r="J452" s="81">
        <f>$I420/$I$25</f>
        <v>0</v>
      </c>
      <c r="K452" s="81">
        <f>$I420/$I$25</f>
        <v>0</v>
      </c>
      <c r="L452" s="81">
        <f>$I420/$I$25</f>
        <v>0</v>
      </c>
      <c r="M452" s="83">
        <f>$I420/$I$25</f>
        <v>0</v>
      </c>
      <c r="N452" s="177"/>
    </row>
    <row r="453" spans="1:14" outlineLevel="2" x14ac:dyDescent="0.2">
      <c r="A453" s="191"/>
      <c r="B453" s="346"/>
      <c r="C453" s="192" t="s">
        <v>200</v>
      </c>
      <c r="D453" s="80">
        <f>$D421/$D$26</f>
        <v>0</v>
      </c>
      <c r="E453" s="81">
        <f>$D421/$D$26</f>
        <v>0</v>
      </c>
      <c r="F453" s="81">
        <f>$D421/$D$26</f>
        <v>0</v>
      </c>
      <c r="G453" s="82">
        <f>$D421/$D$26</f>
        <v>0</v>
      </c>
      <c r="H453" s="82">
        <f>$D421/$D$26</f>
        <v>0</v>
      </c>
      <c r="I453" s="84" t="s">
        <v>193</v>
      </c>
      <c r="J453" s="85" t="s">
        <v>193</v>
      </c>
      <c r="K453" s="85" t="s">
        <v>193</v>
      </c>
      <c r="L453" s="85" t="s">
        <v>193</v>
      </c>
      <c r="M453" s="87" t="s">
        <v>193</v>
      </c>
      <c r="N453" s="177"/>
    </row>
    <row r="454" spans="1:14" ht="11.45" customHeight="1" outlineLevel="2" x14ac:dyDescent="0.2">
      <c r="A454" s="191"/>
      <c r="B454" s="344" t="s">
        <v>219</v>
      </c>
      <c r="C454" s="192" t="s">
        <v>187</v>
      </c>
      <c r="D454" s="80">
        <f>$D422/$D$27</f>
        <v>0</v>
      </c>
      <c r="E454" s="81">
        <f>$D422/$D$27</f>
        <v>0</v>
      </c>
      <c r="F454" s="81">
        <f>$D422/$D$27</f>
        <v>0</v>
      </c>
      <c r="G454" s="82">
        <f>$D422/$D$27</f>
        <v>0</v>
      </c>
      <c r="H454" s="82">
        <f>$D422/$D$27</f>
        <v>0</v>
      </c>
      <c r="I454" s="80">
        <f>$I422/$I$27</f>
        <v>0</v>
      </c>
      <c r="J454" s="81">
        <f>$I422/$I$27</f>
        <v>0</v>
      </c>
      <c r="K454" s="81">
        <f>$I422/$I$27</f>
        <v>0</v>
      </c>
      <c r="L454" s="81">
        <f>$I422/$I$27</f>
        <v>0</v>
      </c>
      <c r="M454" s="83">
        <f>$I422/$I$27</f>
        <v>0</v>
      </c>
      <c r="N454" s="177"/>
    </row>
    <row r="455" spans="1:14" outlineLevel="2" x14ac:dyDescent="0.2">
      <c r="A455" s="191"/>
      <c r="B455" s="345"/>
      <c r="C455" s="192" t="s">
        <v>188</v>
      </c>
      <c r="D455" s="80">
        <f>$D423/$D$28</f>
        <v>0</v>
      </c>
      <c r="E455" s="81">
        <f>$D423/$D$28</f>
        <v>0</v>
      </c>
      <c r="F455" s="81">
        <f>$D423/$D$28</f>
        <v>0</v>
      </c>
      <c r="G455" s="82">
        <f>$D423/$D$28</f>
        <v>0</v>
      </c>
      <c r="H455" s="82">
        <f>$D423/$D$28</f>
        <v>0</v>
      </c>
      <c r="I455" s="80">
        <f>$I423/$I$28</f>
        <v>0</v>
      </c>
      <c r="J455" s="81">
        <f>$I423/$I$28</f>
        <v>0</v>
      </c>
      <c r="K455" s="81">
        <f>$I423/$I$28</f>
        <v>0</v>
      </c>
      <c r="L455" s="81">
        <f>$I423/$I$28</f>
        <v>0</v>
      </c>
      <c r="M455" s="83">
        <f>$I423/$I$28</f>
        <v>0</v>
      </c>
      <c r="N455" s="177"/>
    </row>
    <row r="456" spans="1:14" outlineLevel="2" x14ac:dyDescent="0.2">
      <c r="A456" s="191"/>
      <c r="B456" s="345"/>
      <c r="C456" s="192" t="s">
        <v>189</v>
      </c>
      <c r="D456" s="80">
        <f>$D424/$D$29</f>
        <v>0.16666666666666666</v>
      </c>
      <c r="E456" s="81">
        <f>$D424/$D$29</f>
        <v>0.16666666666666666</v>
      </c>
      <c r="F456" s="81">
        <f>$D424/$D$29</f>
        <v>0.16666666666666666</v>
      </c>
      <c r="G456" s="82">
        <f>$D424/$D$29</f>
        <v>0.16666666666666666</v>
      </c>
      <c r="H456" s="82">
        <f>$D424/$D$29</f>
        <v>0.16666666666666666</v>
      </c>
      <c r="I456" s="80">
        <f>$I424/$I$29</f>
        <v>0.16666666666666666</v>
      </c>
      <c r="J456" s="81">
        <f>$I424/$I$29</f>
        <v>0.16666666666666666</v>
      </c>
      <c r="K456" s="81">
        <f>$I424/$I$29</f>
        <v>0.16666666666666666</v>
      </c>
      <c r="L456" s="81">
        <f>$I424/$I$29</f>
        <v>0.16666666666666666</v>
      </c>
      <c r="M456" s="83">
        <f>$I424/$I$29</f>
        <v>0.16666666666666666</v>
      </c>
      <c r="N456" s="177"/>
    </row>
    <row r="457" spans="1:14" outlineLevel="2" x14ac:dyDescent="0.2">
      <c r="A457" s="191"/>
      <c r="B457" s="345"/>
      <c r="C457" s="192" t="s">
        <v>190</v>
      </c>
      <c r="D457" s="80">
        <f>$D425/$D$30</f>
        <v>0</v>
      </c>
      <c r="E457" s="81">
        <f>$D425/$D$30</f>
        <v>0</v>
      </c>
      <c r="F457" s="81">
        <f>$D425/$D$30</f>
        <v>0</v>
      </c>
      <c r="G457" s="82">
        <f>$D425/$D$30</f>
        <v>0</v>
      </c>
      <c r="H457" s="82">
        <f>$D425/$D$30</f>
        <v>0</v>
      </c>
      <c r="I457" s="80">
        <f>$I425/$I$30</f>
        <v>0</v>
      </c>
      <c r="J457" s="81">
        <f>$I425/$I$30</f>
        <v>0</v>
      </c>
      <c r="K457" s="81">
        <f>$I425/$I$30</f>
        <v>0</v>
      </c>
      <c r="L457" s="81">
        <f>$I425/$I$30</f>
        <v>0</v>
      </c>
      <c r="M457" s="83">
        <f>$I425/$I$30</f>
        <v>0</v>
      </c>
      <c r="N457" s="177"/>
    </row>
    <row r="458" spans="1:14" outlineLevel="2" x14ac:dyDescent="0.2">
      <c r="A458" s="191"/>
      <c r="B458" s="345"/>
      <c r="C458" s="192" t="s">
        <v>191</v>
      </c>
      <c r="D458" s="80">
        <f>$D426/$D$31</f>
        <v>0</v>
      </c>
      <c r="E458" s="81">
        <f>$D426/$D$31</f>
        <v>0</v>
      </c>
      <c r="F458" s="81">
        <f>$D426/$D$31</f>
        <v>0</v>
      </c>
      <c r="G458" s="82">
        <f>$D426/$D$31</f>
        <v>0</v>
      </c>
      <c r="H458" s="82">
        <f>$D426/$D$31</f>
        <v>0</v>
      </c>
      <c r="I458" s="80">
        <f>$I426/$I$31</f>
        <v>0</v>
      </c>
      <c r="J458" s="81">
        <f>$I426/$I$31</f>
        <v>0</v>
      </c>
      <c r="K458" s="81">
        <f>$I426/$I$31</f>
        <v>0</v>
      </c>
      <c r="L458" s="81">
        <f>$I426/$I$31</f>
        <v>0</v>
      </c>
      <c r="M458" s="83">
        <f>$I426/$I$31</f>
        <v>0</v>
      </c>
      <c r="N458" s="177"/>
    </row>
    <row r="459" spans="1:14" outlineLevel="2" x14ac:dyDescent="0.2">
      <c r="A459" s="191"/>
      <c r="B459" s="345"/>
      <c r="C459" s="192" t="s">
        <v>192</v>
      </c>
      <c r="D459" s="84" t="s">
        <v>193</v>
      </c>
      <c r="E459" s="85" t="s">
        <v>193</v>
      </c>
      <c r="F459" s="85" t="s">
        <v>193</v>
      </c>
      <c r="G459" s="86" t="s">
        <v>193</v>
      </c>
      <c r="H459" s="86" t="s">
        <v>193</v>
      </c>
      <c r="I459" s="80">
        <f>$I427/$I$32</f>
        <v>0</v>
      </c>
      <c r="J459" s="81">
        <f>$I427/$I$32</f>
        <v>0</v>
      </c>
      <c r="K459" s="81">
        <f>$I427/$I$32</f>
        <v>0</v>
      </c>
      <c r="L459" s="81">
        <f>$I427/$I$32</f>
        <v>0</v>
      </c>
      <c r="M459" s="83">
        <f>$I427/$I$32</f>
        <v>0</v>
      </c>
      <c r="N459" s="177"/>
    </row>
    <row r="460" spans="1:14" outlineLevel="2" x14ac:dyDescent="0.2">
      <c r="A460" s="191"/>
      <c r="B460" s="345"/>
      <c r="C460" s="192" t="s">
        <v>194</v>
      </c>
      <c r="D460" s="80">
        <f>$D428/$D$33</f>
        <v>0</v>
      </c>
      <c r="E460" s="81">
        <f>$D428/$D$33</f>
        <v>0</v>
      </c>
      <c r="F460" s="81">
        <f>$D428/$D$33</f>
        <v>0</v>
      </c>
      <c r="G460" s="82">
        <f>$D428/$D$33</f>
        <v>0</v>
      </c>
      <c r="H460" s="82">
        <f>$D428/$D$33</f>
        <v>0</v>
      </c>
      <c r="I460" s="80">
        <f>$I428/$I$33</f>
        <v>0</v>
      </c>
      <c r="J460" s="81">
        <f>$I428/$I$33</f>
        <v>0</v>
      </c>
      <c r="K460" s="81">
        <f>$I428/$I$33</f>
        <v>0</v>
      </c>
      <c r="L460" s="81">
        <f>$I428/$I$33</f>
        <v>0</v>
      </c>
      <c r="M460" s="83">
        <f>$I428/$I$33</f>
        <v>0</v>
      </c>
      <c r="N460" s="177"/>
    </row>
    <row r="461" spans="1:14" outlineLevel="2" x14ac:dyDescent="0.2">
      <c r="A461" s="191"/>
      <c r="B461" s="345"/>
      <c r="C461" s="192" t="s">
        <v>195</v>
      </c>
      <c r="D461" s="80">
        <f>$D429/$D$34</f>
        <v>0.16666666666666666</v>
      </c>
      <c r="E461" s="81">
        <f>$D429/$D$34</f>
        <v>0.16666666666666666</v>
      </c>
      <c r="F461" s="81">
        <f>$D429/$D$34</f>
        <v>0.16666666666666666</v>
      </c>
      <c r="G461" s="82">
        <f>$D429/$D$34</f>
        <v>0.16666666666666666</v>
      </c>
      <c r="H461" s="82">
        <f>$D429/$D$34</f>
        <v>0.16666666666666666</v>
      </c>
      <c r="I461" s="80">
        <f>$I429/$I$34</f>
        <v>0.1</v>
      </c>
      <c r="J461" s="81">
        <f>$I429/$I$34</f>
        <v>0.1</v>
      </c>
      <c r="K461" s="81">
        <f>$I429/$I$34</f>
        <v>0.1</v>
      </c>
      <c r="L461" s="81">
        <f>$I429/$I$34</f>
        <v>0.1</v>
      </c>
      <c r="M461" s="83">
        <f>$I429/$I$34</f>
        <v>0.1</v>
      </c>
      <c r="N461" s="177"/>
    </row>
    <row r="462" spans="1:14" outlineLevel="2" x14ac:dyDescent="0.2">
      <c r="A462" s="191"/>
      <c r="B462" s="345"/>
      <c r="C462" s="192" t="s">
        <v>196</v>
      </c>
      <c r="D462" s="80">
        <f>$D430/$D$35</f>
        <v>0</v>
      </c>
      <c r="E462" s="81">
        <f>$D430/$D$35</f>
        <v>0</v>
      </c>
      <c r="F462" s="81">
        <f>$D430/$D$35</f>
        <v>0</v>
      </c>
      <c r="G462" s="82">
        <f>$D430/$D$35</f>
        <v>0</v>
      </c>
      <c r="H462" s="82">
        <f>$D430/$D$35</f>
        <v>0</v>
      </c>
      <c r="I462" s="80">
        <f>$I430/$I$35</f>
        <v>0</v>
      </c>
      <c r="J462" s="81">
        <f>$I430/$I$35</f>
        <v>0</v>
      </c>
      <c r="K462" s="81">
        <f>$I430/$I$35</f>
        <v>0</v>
      </c>
      <c r="L462" s="81">
        <f>$I430/$I$35</f>
        <v>0</v>
      </c>
      <c r="M462" s="83">
        <f>$I430/$I$35</f>
        <v>0</v>
      </c>
      <c r="N462" s="177"/>
    </row>
    <row r="463" spans="1:14" outlineLevel="2" x14ac:dyDescent="0.2">
      <c r="A463" s="191"/>
      <c r="B463" s="345"/>
      <c r="C463" s="192" t="s">
        <v>197</v>
      </c>
      <c r="D463" s="80">
        <f>$D431/$D$36</f>
        <v>0.16666666666666666</v>
      </c>
      <c r="E463" s="81">
        <f>$D431/$D$36</f>
        <v>0.16666666666666666</v>
      </c>
      <c r="F463" s="81">
        <f>$D431/$D$36</f>
        <v>0.16666666666666666</v>
      </c>
      <c r="G463" s="82">
        <f>$D431/$D$36</f>
        <v>0.16666666666666666</v>
      </c>
      <c r="H463" s="82">
        <f>$D431/$D$36</f>
        <v>0.16666666666666666</v>
      </c>
      <c r="I463" s="80">
        <f>$I431/$I$36</f>
        <v>0.1</v>
      </c>
      <c r="J463" s="81">
        <f>$I431/$I$36</f>
        <v>0.1</v>
      </c>
      <c r="K463" s="81">
        <f>$I431/$I$36</f>
        <v>0.1</v>
      </c>
      <c r="L463" s="81">
        <f>$I431/$I$36</f>
        <v>0.1</v>
      </c>
      <c r="M463" s="83">
        <f>$I431/$I$36</f>
        <v>0.1</v>
      </c>
      <c r="N463" s="177"/>
    </row>
    <row r="464" spans="1:14" outlineLevel="2" x14ac:dyDescent="0.2">
      <c r="A464" s="191"/>
      <c r="B464" s="345"/>
      <c r="C464" s="192" t="s">
        <v>198</v>
      </c>
      <c r="D464" s="84" t="s">
        <v>193</v>
      </c>
      <c r="E464" s="85" t="s">
        <v>193</v>
      </c>
      <c r="F464" s="85" t="s">
        <v>193</v>
      </c>
      <c r="G464" s="86" t="s">
        <v>193</v>
      </c>
      <c r="H464" s="86" t="s">
        <v>193</v>
      </c>
      <c r="I464" s="80">
        <f>$I432/$I$37</f>
        <v>0.125</v>
      </c>
      <c r="J464" s="81">
        <f>$I432/$I$37</f>
        <v>0.125</v>
      </c>
      <c r="K464" s="81">
        <f>$I432/$I$37</f>
        <v>0.125</v>
      </c>
      <c r="L464" s="81">
        <f>$I432/$I$37</f>
        <v>0.125</v>
      </c>
      <c r="M464" s="83">
        <f>$I432/$I$37</f>
        <v>0.125</v>
      </c>
      <c r="N464" s="177"/>
    </row>
    <row r="465" spans="1:14" outlineLevel="2" x14ac:dyDescent="0.2">
      <c r="A465" s="191"/>
      <c r="B465" s="345"/>
      <c r="C465" s="192" t="s">
        <v>199</v>
      </c>
      <c r="D465" s="80">
        <f>$D433/$D$38</f>
        <v>0</v>
      </c>
      <c r="E465" s="81">
        <f>$D433/$D$38</f>
        <v>0</v>
      </c>
      <c r="F465" s="81">
        <f>$D433/$D$38</f>
        <v>0</v>
      </c>
      <c r="G465" s="82">
        <f>$D433/$D$38</f>
        <v>0</v>
      </c>
      <c r="H465" s="82">
        <f>$D433/$D$38</f>
        <v>0</v>
      </c>
      <c r="I465" s="80">
        <f>$I433/$I$38</f>
        <v>0</v>
      </c>
      <c r="J465" s="81">
        <f>$I433/$I$38</f>
        <v>0</v>
      </c>
      <c r="K465" s="81">
        <f>$I433/$I$38</f>
        <v>0</v>
      </c>
      <c r="L465" s="81">
        <f>$I433/$I$38</f>
        <v>0</v>
      </c>
      <c r="M465" s="83">
        <f>$I433/$I$38</f>
        <v>0</v>
      </c>
      <c r="N465" s="177"/>
    </row>
    <row r="466" spans="1:14" ht="12" outlineLevel="2" thickBot="1" x14ac:dyDescent="0.25">
      <c r="A466" s="191"/>
      <c r="B466" s="358"/>
      <c r="C466" s="193" t="s">
        <v>200</v>
      </c>
      <c r="D466" s="88">
        <f>$D434/$D$39</f>
        <v>0</v>
      </c>
      <c r="E466" s="89">
        <f>$D434/$D$39</f>
        <v>0</v>
      </c>
      <c r="F466" s="89">
        <f>$D434/$D$39</f>
        <v>0</v>
      </c>
      <c r="G466" s="90">
        <f>$D434/$D$39</f>
        <v>0</v>
      </c>
      <c r="H466" s="90">
        <f>$D434/$D$39</f>
        <v>0</v>
      </c>
      <c r="I466" s="88">
        <f>$I434/$I$39</f>
        <v>0</v>
      </c>
      <c r="J466" s="89">
        <f>$I434/$I$39</f>
        <v>0</v>
      </c>
      <c r="K466" s="89">
        <f>$I434/$I$39</f>
        <v>0</v>
      </c>
      <c r="L466" s="89">
        <f>$I434/$I$39</f>
        <v>0</v>
      </c>
      <c r="M466" s="91">
        <f>$I434/$I$39</f>
        <v>0</v>
      </c>
      <c r="N466" s="177"/>
    </row>
    <row r="467" spans="1:14" ht="15.75" outlineLevel="1" x14ac:dyDescent="0.2">
      <c r="A467" s="212"/>
      <c r="B467" s="98" t="s">
        <v>229</v>
      </c>
      <c r="C467" s="99"/>
      <c r="D467" s="100"/>
      <c r="E467" s="101"/>
      <c r="F467" s="101"/>
      <c r="G467" s="101"/>
      <c r="H467" s="101"/>
      <c r="I467" s="101"/>
      <c r="J467" s="101"/>
      <c r="K467" s="101"/>
      <c r="L467" s="101"/>
      <c r="M467" s="101"/>
      <c r="N467" s="177"/>
    </row>
    <row r="468" spans="1:14" ht="77.25" customHeight="1" outlineLevel="1" x14ac:dyDescent="0.2">
      <c r="A468" s="212"/>
      <c r="B468" s="359" t="s">
        <v>230</v>
      </c>
      <c r="C468" s="359"/>
      <c r="D468" s="102">
        <v>13335</v>
      </c>
      <c r="E468" s="103"/>
      <c r="F468" s="104"/>
      <c r="G468" s="104"/>
      <c r="H468" s="104"/>
      <c r="I468" s="104"/>
      <c r="J468" s="104"/>
      <c r="K468" s="104"/>
      <c r="L468" s="104"/>
      <c r="M468" s="104"/>
      <c r="N468" s="177"/>
    </row>
    <row r="469" spans="1:14" ht="87" customHeight="1" outlineLevel="1" x14ac:dyDescent="0.2">
      <c r="A469" s="212"/>
      <c r="B469" s="355" t="s">
        <v>231</v>
      </c>
      <c r="C469" s="355"/>
      <c r="D469" s="105">
        <v>1.9</v>
      </c>
      <c r="E469" s="104"/>
      <c r="F469" s="104"/>
      <c r="G469" s="104"/>
      <c r="H469" s="104"/>
      <c r="I469" s="104"/>
      <c r="J469" s="104"/>
      <c r="K469" s="104"/>
      <c r="L469" s="104"/>
      <c r="M469" s="104"/>
      <c r="N469" s="177"/>
    </row>
    <row r="470" spans="1:14" ht="31.5" customHeight="1" outlineLevel="1" x14ac:dyDescent="0.2">
      <c r="A470" s="212"/>
      <c r="B470" s="356" t="s">
        <v>232</v>
      </c>
      <c r="C470" s="355"/>
      <c r="D470" s="106">
        <f>D468*D469</f>
        <v>25336.5</v>
      </c>
      <c r="E470" s="104"/>
      <c r="F470" s="104"/>
      <c r="G470" s="104"/>
      <c r="H470" s="104"/>
      <c r="I470" s="104"/>
      <c r="J470" s="104"/>
      <c r="K470" s="104"/>
      <c r="L470" s="104"/>
      <c r="M470" s="104"/>
      <c r="N470" s="177"/>
    </row>
    <row r="471" spans="1:14" ht="54" customHeight="1" outlineLevel="1" x14ac:dyDescent="0.2">
      <c r="A471" s="212"/>
      <c r="B471" s="355" t="s">
        <v>233</v>
      </c>
      <c r="C471" s="355"/>
      <c r="D471" s="107">
        <f>D472/D470</f>
        <v>2.54968128983877</v>
      </c>
      <c r="E471" s="104"/>
      <c r="F471" s="104"/>
      <c r="G471" s="104"/>
      <c r="H471" s="104"/>
      <c r="I471" s="104"/>
      <c r="J471" s="104"/>
      <c r="K471" s="104"/>
      <c r="L471" s="104"/>
      <c r="M471" s="104"/>
      <c r="N471" s="177"/>
    </row>
    <row r="472" spans="1:14" ht="36.75" customHeight="1" outlineLevel="1" x14ac:dyDescent="0.2">
      <c r="B472" s="357" t="s">
        <v>234</v>
      </c>
      <c r="C472" s="357"/>
      <c r="D472" s="108">
        <v>64600</v>
      </c>
      <c r="E472" s="109">
        <f>D472</f>
        <v>64600</v>
      </c>
      <c r="F472" s="110"/>
      <c r="G472" s="70"/>
      <c r="H472" s="70"/>
      <c r="I472" s="111">
        <f>I473*I474</f>
        <v>64600</v>
      </c>
      <c r="J472" s="69"/>
      <c r="K472" s="69"/>
      <c r="L472" s="69"/>
      <c r="M472" s="69"/>
      <c r="N472" s="213">
        <f>D737</f>
        <v>1</v>
      </c>
    </row>
    <row r="473" spans="1:14" s="214" customFormat="1" ht="33.75" customHeight="1" outlineLevel="1" x14ac:dyDescent="0.2">
      <c r="B473" s="353" t="s">
        <v>235</v>
      </c>
      <c r="C473" s="353"/>
      <c r="D473" s="112">
        <v>64600</v>
      </c>
      <c r="E473" s="113">
        <f>D473</f>
        <v>64600</v>
      </c>
      <c r="F473" s="114"/>
      <c r="G473" s="115"/>
      <c r="H473" s="115"/>
      <c r="I473" s="116">
        <f t="shared" ref="I473:I474" si="38">D473</f>
        <v>64600</v>
      </c>
      <c r="J473" s="114"/>
      <c r="K473" s="114"/>
      <c r="L473" s="114"/>
      <c r="M473" s="114"/>
    </row>
    <row r="474" spans="1:14" s="214" customFormat="1" ht="27.75" customHeight="1" outlineLevel="1" x14ac:dyDescent="0.2">
      <c r="B474" s="353" t="s">
        <v>236</v>
      </c>
      <c r="C474" s="353"/>
      <c r="D474" s="117">
        <f>D472/D473</f>
        <v>1</v>
      </c>
      <c r="E474" s="118">
        <v>1.0189999999999999</v>
      </c>
      <c r="F474" s="118"/>
      <c r="G474" s="119"/>
      <c r="H474" s="119"/>
      <c r="I474" s="120">
        <f t="shared" si="38"/>
        <v>1</v>
      </c>
      <c r="J474" s="114"/>
      <c r="K474" s="114"/>
      <c r="L474" s="114"/>
      <c r="M474" s="114"/>
    </row>
    <row r="475" spans="1:14" ht="14.25" outlineLevel="1" x14ac:dyDescent="0.2">
      <c r="B475" s="121" t="s">
        <v>237</v>
      </c>
      <c r="C475" s="122"/>
      <c r="D475" s="123">
        <v>1.4470000000000001</v>
      </c>
      <c r="E475" s="69"/>
      <c r="F475" s="69"/>
      <c r="G475" s="70"/>
      <c r="H475" s="70"/>
      <c r="I475" s="124">
        <f>D475</f>
        <v>1.4470000000000001</v>
      </c>
      <c r="J475" s="69"/>
      <c r="K475" s="69"/>
      <c r="L475" s="69"/>
      <c r="M475" s="69"/>
      <c r="N475" s="177"/>
    </row>
    <row r="476" spans="1:14" ht="14.25" outlineLevel="1" x14ac:dyDescent="0.25">
      <c r="B476" s="125" t="s">
        <v>238</v>
      </c>
      <c r="C476" s="126"/>
      <c r="D476" s="206"/>
      <c r="E476" s="206"/>
      <c r="F476" s="206"/>
      <c r="G476" s="207"/>
      <c r="H476" s="207"/>
      <c r="I476" s="206"/>
      <c r="J476" s="206"/>
      <c r="K476" s="206"/>
      <c r="L476" s="206"/>
      <c r="M476" s="206"/>
      <c r="N476" s="177"/>
    </row>
    <row r="477" spans="1:14" outlineLevel="2" x14ac:dyDescent="0.2">
      <c r="B477" s="215" t="s">
        <v>180</v>
      </c>
      <c r="C477" s="190"/>
      <c r="D477" s="92">
        <v>0</v>
      </c>
      <c r="E477" s="202"/>
      <c r="F477" s="202"/>
      <c r="G477" s="203"/>
      <c r="H477" s="203"/>
      <c r="I477" s="92">
        <v>0</v>
      </c>
      <c r="J477" s="202"/>
      <c r="K477" s="202"/>
      <c r="L477" s="202"/>
      <c r="M477" s="202"/>
      <c r="N477" s="177"/>
    </row>
    <row r="478" spans="1:14" outlineLevel="2" x14ac:dyDescent="0.2">
      <c r="B478" s="216" t="s">
        <v>186</v>
      </c>
      <c r="C478" s="192"/>
      <c r="D478" s="93">
        <v>0</v>
      </c>
      <c r="E478" s="204"/>
      <c r="F478" s="204"/>
      <c r="G478" s="205"/>
      <c r="H478" s="205"/>
      <c r="I478" s="93">
        <v>0</v>
      </c>
      <c r="J478" s="204"/>
      <c r="K478" s="204"/>
      <c r="L478" s="204"/>
      <c r="M478" s="204"/>
      <c r="N478" s="177"/>
    </row>
    <row r="479" spans="1:14" outlineLevel="2" x14ac:dyDescent="0.2">
      <c r="B479" s="216" t="s">
        <v>201</v>
      </c>
      <c r="C479" s="192"/>
      <c r="D479" s="93">
        <v>0.05</v>
      </c>
      <c r="E479" s="204"/>
      <c r="F479" s="204"/>
      <c r="G479" s="205"/>
      <c r="H479" s="205"/>
      <c r="I479" s="93">
        <f>D479</f>
        <v>0.05</v>
      </c>
      <c r="J479" s="204"/>
      <c r="K479" s="204"/>
      <c r="L479" s="204"/>
      <c r="M479" s="204"/>
      <c r="N479" s="177"/>
    </row>
    <row r="480" spans="1:14" ht="14.25" outlineLevel="1" x14ac:dyDescent="0.25">
      <c r="B480" s="74" t="s">
        <v>239</v>
      </c>
      <c r="C480" s="52"/>
      <c r="D480" s="196"/>
      <c r="E480" s="196"/>
      <c r="F480" s="196"/>
      <c r="G480" s="197"/>
      <c r="H480" s="197"/>
      <c r="I480" s="196"/>
      <c r="J480" s="196"/>
      <c r="K480" s="196"/>
      <c r="L480" s="196"/>
      <c r="M480" s="196"/>
      <c r="N480" s="177"/>
    </row>
    <row r="481" spans="2:14" outlineLevel="2" x14ac:dyDescent="0.2">
      <c r="B481" s="215" t="s">
        <v>180</v>
      </c>
      <c r="C481" s="190"/>
      <c r="D481" s="127">
        <f>$D$472/$D$475*(1+$D477)*12*1.302</f>
        <v>697519.28127159644</v>
      </c>
      <c r="E481" s="128">
        <v>568727.13213388796</v>
      </c>
      <c r="F481" s="128">
        <f>D481-E481</f>
        <v>128792.14913770847</v>
      </c>
      <c r="G481" s="129"/>
      <c r="H481" s="129"/>
      <c r="I481" s="127">
        <f>$I$472/$I$475*(1+$I477)*12*1.302</f>
        <v>697519.28127159644</v>
      </c>
      <c r="J481" s="128"/>
      <c r="K481" s="128"/>
      <c r="L481" s="128"/>
      <c r="M481" s="128"/>
      <c r="N481" s="177"/>
    </row>
    <row r="482" spans="2:14" outlineLevel="2" x14ac:dyDescent="0.2">
      <c r="B482" s="216" t="s">
        <v>186</v>
      </c>
      <c r="C482" s="192"/>
      <c r="D482" s="130">
        <f>$D$472/$D$475*(1+$D478)*12*1.302</f>
        <v>697519.28127159644</v>
      </c>
      <c r="E482" s="131"/>
      <c r="F482" s="131"/>
      <c r="G482" s="132"/>
      <c r="H482" s="132"/>
      <c r="I482" s="130">
        <f>$I$472/$I$475*(1+$I478)*12*1.302</f>
        <v>697519.28127159644</v>
      </c>
      <c r="J482" s="131"/>
      <c r="K482" s="131"/>
      <c r="L482" s="131"/>
      <c r="M482" s="131"/>
      <c r="N482" s="177"/>
    </row>
    <row r="483" spans="2:14" outlineLevel="2" x14ac:dyDescent="0.2">
      <c r="B483" s="216" t="s">
        <v>201</v>
      </c>
      <c r="C483" s="192"/>
      <c r="D483" s="130">
        <f>$D$472/$D$475*(1+$D479)*12*1.302</f>
        <v>732395.24533517624</v>
      </c>
      <c r="E483" s="131"/>
      <c r="F483" s="131"/>
      <c r="G483" s="132"/>
      <c r="H483" s="132"/>
      <c r="I483" s="130">
        <f>$I$472/$I$475*(1+$I479)*12*1.302</f>
        <v>732395.24533517624</v>
      </c>
      <c r="J483" s="131"/>
      <c r="K483" s="131"/>
      <c r="L483" s="131"/>
      <c r="M483" s="131"/>
      <c r="N483" s="177"/>
    </row>
    <row r="484" spans="2:14" outlineLevel="1" x14ac:dyDescent="0.2">
      <c r="B484" s="121" t="s">
        <v>240</v>
      </c>
      <c r="C484" s="122"/>
      <c r="D484" s="93">
        <v>0.6</v>
      </c>
      <c r="E484" s="69"/>
      <c r="F484" s="69"/>
      <c r="G484" s="70"/>
      <c r="H484" s="70"/>
      <c r="I484" s="93">
        <v>0.6</v>
      </c>
      <c r="J484" s="69"/>
      <c r="K484" s="69"/>
      <c r="L484" s="69"/>
      <c r="M484" s="69"/>
      <c r="N484" s="177"/>
    </row>
    <row r="485" spans="2:14" ht="14.25" outlineLevel="1" x14ac:dyDescent="0.25">
      <c r="B485" s="74" t="s">
        <v>241</v>
      </c>
      <c r="C485" s="52"/>
      <c r="D485" s="196"/>
      <c r="E485" s="196"/>
      <c r="F485" s="196"/>
      <c r="G485" s="197"/>
      <c r="H485" s="197"/>
      <c r="I485" s="196"/>
      <c r="J485" s="196"/>
      <c r="K485" s="196"/>
      <c r="L485" s="196"/>
      <c r="M485" s="196"/>
      <c r="N485" s="177"/>
    </row>
    <row r="486" spans="2:14" outlineLevel="2" x14ac:dyDescent="0.2">
      <c r="B486" s="217" t="s">
        <v>180</v>
      </c>
      <c r="C486" s="190"/>
      <c r="D486" s="127">
        <f>$D481*$D$484</f>
        <v>418511.56876295788</v>
      </c>
      <c r="E486" s="128"/>
      <c r="F486" s="128"/>
      <c r="G486" s="129"/>
      <c r="H486" s="129"/>
      <c r="I486" s="127">
        <f>$I481*$I$484</f>
        <v>418511.56876295788</v>
      </c>
      <c r="J486" s="128"/>
      <c r="K486" s="128"/>
      <c r="L486" s="128"/>
      <c r="M486" s="128"/>
      <c r="N486" s="177"/>
    </row>
    <row r="487" spans="2:14" outlineLevel="2" x14ac:dyDescent="0.2">
      <c r="B487" s="216" t="s">
        <v>186</v>
      </c>
      <c r="C487" s="192"/>
      <c r="D487" s="130">
        <f>$D482*$D$484</f>
        <v>418511.56876295788</v>
      </c>
      <c r="E487" s="131"/>
      <c r="F487" s="131"/>
      <c r="G487" s="132"/>
      <c r="H487" s="132"/>
      <c r="I487" s="130">
        <f>$I482*$I$484</f>
        <v>418511.56876295788</v>
      </c>
      <c r="J487" s="131"/>
      <c r="K487" s="131"/>
      <c r="L487" s="131"/>
      <c r="M487" s="131"/>
      <c r="N487" s="177"/>
    </row>
    <row r="488" spans="2:14" outlineLevel="2" x14ac:dyDescent="0.2">
      <c r="B488" s="216" t="s">
        <v>201</v>
      </c>
      <c r="C488" s="192"/>
      <c r="D488" s="130">
        <f>$D483*$D$484</f>
        <v>439437.14720110572</v>
      </c>
      <c r="E488" s="131"/>
      <c r="F488" s="131"/>
      <c r="G488" s="132"/>
      <c r="H488" s="132"/>
      <c r="I488" s="130">
        <f>$I483*$I$484</f>
        <v>439437.14720110572</v>
      </c>
      <c r="J488" s="131"/>
      <c r="K488" s="131"/>
      <c r="L488" s="131"/>
      <c r="M488" s="131"/>
      <c r="N488" s="177"/>
    </row>
    <row r="489" spans="2:14" ht="14.25" x14ac:dyDescent="0.25">
      <c r="B489" s="74" t="s">
        <v>242</v>
      </c>
      <c r="C489" s="52"/>
      <c r="D489" s="196"/>
      <c r="E489" s="196"/>
      <c r="F489" s="196"/>
      <c r="G489" s="197"/>
      <c r="H489" s="197"/>
      <c r="I489" s="196"/>
      <c r="J489" s="196"/>
      <c r="K489" s="196"/>
      <c r="L489" s="196"/>
      <c r="M489" s="196"/>
      <c r="N489" s="177"/>
    </row>
    <row r="490" spans="2:14" ht="11.45" customHeight="1" x14ac:dyDescent="0.2">
      <c r="B490" s="348" t="s">
        <v>180</v>
      </c>
      <c r="C490" s="188" t="s">
        <v>181</v>
      </c>
      <c r="D490" s="133">
        <f t="shared" ref="D490:H494" si="39">(D59+D130+D192+D253+D314+D375+D436)*$D$481+D95*$D$486</f>
        <v>48438.838977194195</v>
      </c>
      <c r="E490" s="134">
        <f t="shared" si="39"/>
        <v>87699.792674498967</v>
      </c>
      <c r="F490" s="134">
        <f t="shared" si="39"/>
        <v>103404.17415342087</v>
      </c>
      <c r="G490" s="135">
        <f t="shared" si="39"/>
        <v>119108.55563234277</v>
      </c>
      <c r="H490" s="135">
        <f t="shared" si="39"/>
        <v>146642.21147201105</v>
      </c>
      <c r="I490" s="133">
        <f t="shared" ref="I490:M494" si="40">(I59+I130+I192+I253+I314+I375+I436)*$I$481+I95*$I$486</f>
        <v>43805.558727201707</v>
      </c>
      <c r="J490" s="134">
        <f t="shared" si="40"/>
        <v>76238.520477149126</v>
      </c>
      <c r="K490" s="134">
        <f t="shared" si="40"/>
        <v>89211.705177128097</v>
      </c>
      <c r="L490" s="134">
        <f t="shared" si="40"/>
        <v>102184.88987710708</v>
      </c>
      <c r="M490" s="136">
        <f t="shared" si="40"/>
        <v>124930.08383161566</v>
      </c>
      <c r="N490" s="177"/>
    </row>
    <row r="491" spans="2:14" x14ac:dyDescent="0.2">
      <c r="B491" s="348"/>
      <c r="C491" s="190" t="s">
        <v>182</v>
      </c>
      <c r="D491" s="133">
        <f t="shared" si="39"/>
        <v>61355.862704445972</v>
      </c>
      <c r="E491" s="137">
        <f t="shared" si="39"/>
        <v>111086.40405436535</v>
      </c>
      <c r="F491" s="137">
        <f t="shared" si="39"/>
        <v>130978.6205943331</v>
      </c>
      <c r="G491" s="138">
        <f t="shared" si="39"/>
        <v>150870.83713430085</v>
      </c>
      <c r="H491" s="138">
        <f t="shared" si="39"/>
        <v>185746.80119788068</v>
      </c>
      <c r="I491" s="139">
        <f t="shared" si="40"/>
        <v>50376.392536281965</v>
      </c>
      <c r="J491" s="137">
        <f t="shared" si="40"/>
        <v>87674.298548721505</v>
      </c>
      <c r="K491" s="137">
        <f t="shared" si="40"/>
        <v>102593.46095369731</v>
      </c>
      <c r="L491" s="137">
        <f t="shared" si="40"/>
        <v>117512.62335867313</v>
      </c>
      <c r="M491" s="140">
        <f t="shared" si="40"/>
        <v>143669.596406358</v>
      </c>
      <c r="N491" s="177"/>
    </row>
    <row r="492" spans="2:14" x14ac:dyDescent="0.2">
      <c r="B492" s="348"/>
      <c r="C492" s="190" t="s">
        <v>183</v>
      </c>
      <c r="D492" s="139">
        <f t="shared" si="39"/>
        <v>92033.794056668965</v>
      </c>
      <c r="E492" s="137">
        <f t="shared" si="39"/>
        <v>166629.60608154803</v>
      </c>
      <c r="F492" s="137">
        <f t="shared" si="39"/>
        <v>196467.93089149965</v>
      </c>
      <c r="G492" s="138">
        <f t="shared" si="39"/>
        <v>226306.2557014513</v>
      </c>
      <c r="H492" s="138">
        <f t="shared" si="39"/>
        <v>278620.20179682103</v>
      </c>
      <c r="I492" s="139">
        <f t="shared" si="40"/>
        <v>67168.523381709296</v>
      </c>
      <c r="J492" s="137">
        <f t="shared" si="40"/>
        <v>116899.06473162866</v>
      </c>
      <c r="K492" s="137">
        <f t="shared" si="40"/>
        <v>136791.28127159641</v>
      </c>
      <c r="L492" s="137">
        <f t="shared" si="40"/>
        <v>156683.49781156416</v>
      </c>
      <c r="M492" s="140">
        <f t="shared" si="40"/>
        <v>191559.46187514398</v>
      </c>
      <c r="N492" s="177"/>
    </row>
    <row r="493" spans="2:14" x14ac:dyDescent="0.2">
      <c r="B493" s="348"/>
      <c r="C493" s="188" t="s">
        <v>184</v>
      </c>
      <c r="D493" s="139">
        <f t="shared" si="39"/>
        <v>92033.794056668965</v>
      </c>
      <c r="E493" s="137">
        <f t="shared" si="39"/>
        <v>166629.60608154803</v>
      </c>
      <c r="F493" s="137">
        <f t="shared" si="39"/>
        <v>196467.93089149965</v>
      </c>
      <c r="G493" s="138">
        <f t="shared" si="39"/>
        <v>226306.2557014513</v>
      </c>
      <c r="H493" s="138">
        <f t="shared" si="39"/>
        <v>278620.20179682103</v>
      </c>
      <c r="I493" s="139">
        <f t="shared" si="40"/>
        <v>100752.78507256393</v>
      </c>
      <c r="J493" s="137">
        <f t="shared" si="40"/>
        <v>175348.59709744301</v>
      </c>
      <c r="K493" s="137">
        <f t="shared" si="40"/>
        <v>205186.92190739463</v>
      </c>
      <c r="L493" s="137">
        <f t="shared" si="40"/>
        <v>235025.24671734625</v>
      </c>
      <c r="M493" s="140">
        <f t="shared" si="40"/>
        <v>287339.19281271601</v>
      </c>
      <c r="N493" s="177"/>
    </row>
    <row r="494" spans="2:14" x14ac:dyDescent="0.2">
      <c r="B494" s="354"/>
      <c r="C494" s="188" t="s">
        <v>185</v>
      </c>
      <c r="D494" s="139">
        <f t="shared" si="39"/>
        <v>184067.58811333793</v>
      </c>
      <c r="E494" s="137">
        <f t="shared" si="39"/>
        <v>333259.21216309606</v>
      </c>
      <c r="F494" s="137">
        <f t="shared" si="39"/>
        <v>392935.8617829993</v>
      </c>
      <c r="G494" s="138">
        <f t="shared" si="39"/>
        <v>452612.5114029026</v>
      </c>
      <c r="H494" s="138">
        <f t="shared" si="39"/>
        <v>557240.40359364206</v>
      </c>
      <c r="I494" s="139">
        <f t="shared" si="40"/>
        <v>201505.57014512786</v>
      </c>
      <c r="J494" s="137">
        <f t="shared" si="40"/>
        <v>350697.19419488602</v>
      </c>
      <c r="K494" s="137">
        <f t="shared" si="40"/>
        <v>410373.84381478926</v>
      </c>
      <c r="L494" s="137">
        <f t="shared" si="40"/>
        <v>470050.4934346925</v>
      </c>
      <c r="M494" s="140">
        <f t="shared" si="40"/>
        <v>574678.38562543201</v>
      </c>
      <c r="N494" s="177"/>
    </row>
    <row r="495" spans="2:14" ht="11.45" customHeight="1" x14ac:dyDescent="0.2">
      <c r="B495" s="347" t="s">
        <v>186</v>
      </c>
      <c r="C495" s="192" t="s">
        <v>187</v>
      </c>
      <c r="D495" s="139">
        <f t="shared" ref="D495:H499" si="41">(D64+D135+D197+D258+D319+D380+D441)*$D$482+D100*$D$486</f>
        <v>127114.91085003456</v>
      </c>
      <c r="E495" s="137">
        <f t="shared" si="41"/>
        <v>201710.7228749136</v>
      </c>
      <c r="F495" s="137">
        <f t="shared" si="41"/>
        <v>231549.04768486525</v>
      </c>
      <c r="G495" s="138">
        <f t="shared" si="41"/>
        <v>261387.37249481687</v>
      </c>
      <c r="H495" s="138">
        <f t="shared" si="41"/>
        <v>313701.31859018659</v>
      </c>
      <c r="I495" s="139">
        <f t="shared" ref="I495:M506" si="42">(I64+I135+I197+I258+I319+I380+I441)*$I$482+I100*$I$486</f>
        <v>135833.90186592954</v>
      </c>
      <c r="J495" s="137">
        <f t="shared" si="42"/>
        <v>210429.71389080855</v>
      </c>
      <c r="K495" s="137">
        <f t="shared" si="42"/>
        <v>240268.0387007602</v>
      </c>
      <c r="L495" s="137">
        <f t="shared" si="42"/>
        <v>270106.36351071182</v>
      </c>
      <c r="M495" s="140">
        <f t="shared" si="42"/>
        <v>322420.30960608157</v>
      </c>
      <c r="N495" s="177"/>
    </row>
    <row r="496" spans="2:14" x14ac:dyDescent="0.2">
      <c r="B496" s="348"/>
      <c r="C496" s="192" t="s">
        <v>188</v>
      </c>
      <c r="D496" s="139">
        <f t="shared" si="41"/>
        <v>127114.91085003456</v>
      </c>
      <c r="E496" s="137">
        <f t="shared" si="41"/>
        <v>201710.7228749136</v>
      </c>
      <c r="F496" s="137">
        <f t="shared" si="41"/>
        <v>231549.04768486525</v>
      </c>
      <c r="G496" s="138">
        <f t="shared" si="41"/>
        <v>261387.37249481687</v>
      </c>
      <c r="H496" s="138">
        <f t="shared" si="41"/>
        <v>313701.31859018659</v>
      </c>
      <c r="I496" s="139">
        <f t="shared" si="42"/>
        <v>94043.530983644334</v>
      </c>
      <c r="J496" s="137">
        <f t="shared" si="42"/>
        <v>143774.0723335637</v>
      </c>
      <c r="K496" s="137">
        <f t="shared" si="42"/>
        <v>163666.28887353145</v>
      </c>
      <c r="L496" s="137">
        <f t="shared" si="42"/>
        <v>183558.5054134992</v>
      </c>
      <c r="M496" s="140">
        <f t="shared" si="42"/>
        <v>218434.46947707902</v>
      </c>
      <c r="N496" s="177"/>
    </row>
    <row r="497" spans="2:14" x14ac:dyDescent="0.2">
      <c r="B497" s="348"/>
      <c r="C497" s="192" t="s">
        <v>189</v>
      </c>
      <c r="D497" s="139">
        <f t="shared" si="41"/>
        <v>221485.16655148583</v>
      </c>
      <c r="E497" s="137">
        <f t="shared" si="41"/>
        <v>296080.97857636487</v>
      </c>
      <c r="F497" s="137">
        <f t="shared" si="41"/>
        <v>325919.30338631652</v>
      </c>
      <c r="G497" s="138">
        <f t="shared" si="41"/>
        <v>355757.62819626811</v>
      </c>
      <c r="H497" s="138">
        <f t="shared" si="41"/>
        <v>408071.57429163787</v>
      </c>
      <c r="I497" s="139">
        <f t="shared" si="42"/>
        <v>230204.15756738084</v>
      </c>
      <c r="J497" s="137">
        <f t="shared" si="42"/>
        <v>304799.96959225985</v>
      </c>
      <c r="K497" s="137">
        <f t="shared" si="42"/>
        <v>334638.29440221144</v>
      </c>
      <c r="L497" s="137">
        <f t="shared" si="42"/>
        <v>364476.61921216315</v>
      </c>
      <c r="M497" s="140">
        <f t="shared" si="42"/>
        <v>416790.56530753284</v>
      </c>
      <c r="N497" s="177"/>
    </row>
    <row r="498" spans="2:14" x14ac:dyDescent="0.2">
      <c r="B498" s="348"/>
      <c r="C498" s="192" t="s">
        <v>190</v>
      </c>
      <c r="D498" s="139">
        <f t="shared" si="41"/>
        <v>151733.23842432618</v>
      </c>
      <c r="E498" s="137">
        <f t="shared" si="41"/>
        <v>226329.05044920521</v>
      </c>
      <c r="F498" s="137">
        <f t="shared" si="41"/>
        <v>256167.37525915686</v>
      </c>
      <c r="G498" s="138">
        <f t="shared" si="41"/>
        <v>286005.70006910851</v>
      </c>
      <c r="H498" s="138">
        <f t="shared" si="41"/>
        <v>338319.64616447827</v>
      </c>
      <c r="I498" s="139">
        <f t="shared" si="42"/>
        <v>110455.74936650544</v>
      </c>
      <c r="J498" s="137">
        <f t="shared" si="42"/>
        <v>160186.29071642479</v>
      </c>
      <c r="K498" s="137">
        <f t="shared" si="42"/>
        <v>180078.50725639251</v>
      </c>
      <c r="L498" s="137">
        <f t="shared" si="42"/>
        <v>199970.72379636031</v>
      </c>
      <c r="M498" s="140">
        <f t="shared" si="42"/>
        <v>234846.68785994014</v>
      </c>
      <c r="N498" s="177"/>
    </row>
    <row r="499" spans="2:14" x14ac:dyDescent="0.2">
      <c r="B499" s="348"/>
      <c r="C499" s="192" t="s">
        <v>191</v>
      </c>
      <c r="D499" s="139">
        <f t="shared" si="41"/>
        <v>127114.91085003456</v>
      </c>
      <c r="E499" s="137">
        <f t="shared" si="41"/>
        <v>201710.7228749136</v>
      </c>
      <c r="F499" s="137">
        <f t="shared" si="41"/>
        <v>231549.04768486525</v>
      </c>
      <c r="G499" s="138">
        <f t="shared" si="41"/>
        <v>261387.37249481687</v>
      </c>
      <c r="H499" s="138">
        <f t="shared" si="41"/>
        <v>313701.31859018659</v>
      </c>
      <c r="I499" s="139">
        <f t="shared" si="42"/>
        <v>94043.530983644334</v>
      </c>
      <c r="J499" s="137">
        <f t="shared" si="42"/>
        <v>143774.0723335637</v>
      </c>
      <c r="K499" s="137">
        <f t="shared" si="42"/>
        <v>163666.28887353145</v>
      </c>
      <c r="L499" s="137">
        <f t="shared" si="42"/>
        <v>183558.5054134992</v>
      </c>
      <c r="M499" s="140">
        <f t="shared" si="42"/>
        <v>218434.46947707902</v>
      </c>
      <c r="N499" s="177"/>
    </row>
    <row r="500" spans="2:14" x14ac:dyDescent="0.2">
      <c r="B500" s="348"/>
      <c r="C500" s="192" t="s">
        <v>192</v>
      </c>
      <c r="D500" s="84" t="s">
        <v>193</v>
      </c>
      <c r="E500" s="85" t="s">
        <v>193</v>
      </c>
      <c r="F500" s="85" t="s">
        <v>193</v>
      </c>
      <c r="G500" s="86" t="s">
        <v>193</v>
      </c>
      <c r="H500" s="86" t="s">
        <v>193</v>
      </c>
      <c r="I500" s="139">
        <f t="shared" si="42"/>
        <v>79902.295215252656</v>
      </c>
      <c r="J500" s="137">
        <f t="shared" si="42"/>
        <v>123782.1846416521</v>
      </c>
      <c r="K500" s="137">
        <f t="shared" si="42"/>
        <v>141334.14041221191</v>
      </c>
      <c r="L500" s="137">
        <f t="shared" si="42"/>
        <v>158886.09618277167</v>
      </c>
      <c r="M500" s="140">
        <f t="shared" si="42"/>
        <v>189659.00565063622</v>
      </c>
      <c r="N500" s="177"/>
    </row>
    <row r="501" spans="2:14" x14ac:dyDescent="0.2">
      <c r="B501" s="348"/>
      <c r="C501" s="192" t="s">
        <v>194</v>
      </c>
      <c r="D501" s="139">
        <f t="shared" ref="D501:H504" si="43">(D70+D141+D203+D264+D325+D386+D447)*$D$482+D106*$D$486</f>
        <v>221485.16655148583</v>
      </c>
      <c r="E501" s="137">
        <f t="shared" si="43"/>
        <v>296080.97857636487</v>
      </c>
      <c r="F501" s="137">
        <f t="shared" si="43"/>
        <v>325919.30338631652</v>
      </c>
      <c r="G501" s="138">
        <f t="shared" si="43"/>
        <v>355757.62819626811</v>
      </c>
      <c r="H501" s="138">
        <f t="shared" si="43"/>
        <v>408071.57429163787</v>
      </c>
      <c r="I501" s="139">
        <f t="shared" si="42"/>
        <v>230204.15756738084</v>
      </c>
      <c r="J501" s="137">
        <f t="shared" si="42"/>
        <v>304799.96959225985</v>
      </c>
      <c r="K501" s="137">
        <f t="shared" si="42"/>
        <v>334638.29440221144</v>
      </c>
      <c r="L501" s="137">
        <f t="shared" si="42"/>
        <v>364476.61921216315</v>
      </c>
      <c r="M501" s="140">
        <f t="shared" si="42"/>
        <v>416790.56530753284</v>
      </c>
      <c r="N501" s="177"/>
    </row>
    <row r="502" spans="2:14" x14ac:dyDescent="0.2">
      <c r="B502" s="348"/>
      <c r="C502" s="192" t="s">
        <v>195</v>
      </c>
      <c r="D502" s="139">
        <f t="shared" si="43"/>
        <v>291237.09467864543</v>
      </c>
      <c r="E502" s="137">
        <f t="shared" si="43"/>
        <v>365832.90670352452</v>
      </c>
      <c r="F502" s="137">
        <f t="shared" si="43"/>
        <v>395671.23151347612</v>
      </c>
      <c r="G502" s="138">
        <f t="shared" si="43"/>
        <v>425509.55632342771</v>
      </c>
      <c r="H502" s="138">
        <f t="shared" si="43"/>
        <v>477823.50241879746</v>
      </c>
      <c r="I502" s="139">
        <f t="shared" si="42"/>
        <v>176444.75629090617</v>
      </c>
      <c r="J502" s="137">
        <f t="shared" si="42"/>
        <v>220324.64571730563</v>
      </c>
      <c r="K502" s="137">
        <f t="shared" si="42"/>
        <v>237876.60148786538</v>
      </c>
      <c r="L502" s="137">
        <f t="shared" si="42"/>
        <v>255428.55725842516</v>
      </c>
      <c r="M502" s="140">
        <f t="shared" si="42"/>
        <v>286201.46672628971</v>
      </c>
      <c r="N502" s="177"/>
    </row>
    <row r="503" spans="2:14" x14ac:dyDescent="0.2">
      <c r="B503" s="348"/>
      <c r="C503" s="192" t="s">
        <v>196</v>
      </c>
      <c r="D503" s="139">
        <f t="shared" si="43"/>
        <v>151733.23842432618</v>
      </c>
      <c r="E503" s="137">
        <f t="shared" si="43"/>
        <v>226329.05044920521</v>
      </c>
      <c r="F503" s="137">
        <f t="shared" si="43"/>
        <v>256167.37525915686</v>
      </c>
      <c r="G503" s="138">
        <f t="shared" si="43"/>
        <v>286005.70006910851</v>
      </c>
      <c r="H503" s="138">
        <f t="shared" si="43"/>
        <v>338319.64616447827</v>
      </c>
      <c r="I503" s="139">
        <f t="shared" si="42"/>
        <v>160452.22944022116</v>
      </c>
      <c r="J503" s="137">
        <f t="shared" si="42"/>
        <v>235048.04146510019</v>
      </c>
      <c r="K503" s="137">
        <f t="shared" si="42"/>
        <v>264886.36627505184</v>
      </c>
      <c r="L503" s="137">
        <f t="shared" si="42"/>
        <v>294724.69108500343</v>
      </c>
      <c r="M503" s="140">
        <f t="shared" si="42"/>
        <v>347038.63718037319</v>
      </c>
      <c r="N503" s="177"/>
    </row>
    <row r="504" spans="2:14" x14ac:dyDescent="0.2">
      <c r="B504" s="348"/>
      <c r="C504" s="192" t="s">
        <v>197</v>
      </c>
      <c r="D504" s="139">
        <f t="shared" si="43"/>
        <v>221485.16655148583</v>
      </c>
      <c r="E504" s="137">
        <f t="shared" si="43"/>
        <v>296080.97857636487</v>
      </c>
      <c r="F504" s="137">
        <f t="shared" si="43"/>
        <v>325919.30338631652</v>
      </c>
      <c r="G504" s="138">
        <f t="shared" si="43"/>
        <v>355757.62819626811</v>
      </c>
      <c r="H504" s="138">
        <f t="shared" si="43"/>
        <v>408071.57429163787</v>
      </c>
      <c r="I504" s="139">
        <f t="shared" si="42"/>
        <v>153469.43837825386</v>
      </c>
      <c r="J504" s="137">
        <f t="shared" si="42"/>
        <v>203199.97972817323</v>
      </c>
      <c r="K504" s="137">
        <f t="shared" si="42"/>
        <v>223092.19626814098</v>
      </c>
      <c r="L504" s="137">
        <f t="shared" si="42"/>
        <v>242984.41280810873</v>
      </c>
      <c r="M504" s="140">
        <f t="shared" si="42"/>
        <v>277860.37687168852</v>
      </c>
      <c r="N504" s="177"/>
    </row>
    <row r="505" spans="2:14" x14ac:dyDescent="0.2">
      <c r="B505" s="348"/>
      <c r="C505" s="192" t="s">
        <v>198</v>
      </c>
      <c r="D505" s="84" t="s">
        <v>193</v>
      </c>
      <c r="E505" s="85" t="s">
        <v>193</v>
      </c>
      <c r="F505" s="85" t="s">
        <v>193</v>
      </c>
      <c r="G505" s="86" t="s">
        <v>193</v>
      </c>
      <c r="H505" s="86" t="s">
        <v>193</v>
      </c>
      <c r="I505" s="139">
        <f t="shared" si="42"/>
        <v>230204.15756738084</v>
      </c>
      <c r="J505" s="137">
        <f t="shared" si="42"/>
        <v>304799.96959225985</v>
      </c>
      <c r="K505" s="137">
        <f t="shared" si="42"/>
        <v>334638.29440221144</v>
      </c>
      <c r="L505" s="137">
        <f t="shared" si="42"/>
        <v>364476.61921216315</v>
      </c>
      <c r="M505" s="140">
        <f t="shared" si="42"/>
        <v>416790.56530753284</v>
      </c>
      <c r="N505" s="177"/>
    </row>
    <row r="506" spans="2:14" x14ac:dyDescent="0.2">
      <c r="B506" s="348"/>
      <c r="C506" s="192" t="s">
        <v>199</v>
      </c>
      <c r="D506" s="139">
        <f t="shared" ref="D506:H507" si="44">(D75+D146+D208+D269+D330+D391+D452)*$D$482+D111*$D$486</f>
        <v>221485.16655148583</v>
      </c>
      <c r="E506" s="137">
        <f t="shared" si="44"/>
        <v>296080.97857636487</v>
      </c>
      <c r="F506" s="137">
        <f t="shared" si="44"/>
        <v>325919.30338631652</v>
      </c>
      <c r="G506" s="138">
        <f t="shared" si="44"/>
        <v>355757.62819626811</v>
      </c>
      <c r="H506" s="138">
        <f t="shared" si="44"/>
        <v>408071.57429163787</v>
      </c>
      <c r="I506" s="139">
        <f t="shared" si="42"/>
        <v>230204.15756738084</v>
      </c>
      <c r="J506" s="137">
        <f t="shared" si="42"/>
        <v>304799.96959225985</v>
      </c>
      <c r="K506" s="137">
        <f t="shared" si="42"/>
        <v>334638.29440221144</v>
      </c>
      <c r="L506" s="137">
        <f t="shared" si="42"/>
        <v>364476.61921216315</v>
      </c>
      <c r="M506" s="140">
        <f t="shared" si="42"/>
        <v>416790.56530753284</v>
      </c>
      <c r="N506" s="177"/>
    </row>
    <row r="507" spans="2:14" x14ac:dyDescent="0.2">
      <c r="B507" s="354"/>
      <c r="C507" s="192" t="s">
        <v>200</v>
      </c>
      <c r="D507" s="139">
        <f t="shared" si="44"/>
        <v>102496.58327574292</v>
      </c>
      <c r="E507" s="137">
        <f t="shared" si="44"/>
        <v>177092.39530062198</v>
      </c>
      <c r="F507" s="137">
        <f t="shared" si="44"/>
        <v>206930.7201105736</v>
      </c>
      <c r="G507" s="138">
        <f t="shared" si="44"/>
        <v>236769.04492052525</v>
      </c>
      <c r="H507" s="138">
        <f t="shared" si="44"/>
        <v>289082.99101589498</v>
      </c>
      <c r="I507" s="141" t="s">
        <v>193</v>
      </c>
      <c r="J507" s="142" t="s">
        <v>193</v>
      </c>
      <c r="K507" s="142" t="s">
        <v>193</v>
      </c>
      <c r="L507" s="142" t="s">
        <v>193</v>
      </c>
      <c r="M507" s="143" t="s">
        <v>193</v>
      </c>
      <c r="N507" s="177"/>
    </row>
    <row r="508" spans="2:14" ht="11.45" customHeight="1" x14ac:dyDescent="0.2">
      <c r="B508" s="347" t="s">
        <v>201</v>
      </c>
      <c r="C508" s="192" t="s">
        <v>187</v>
      </c>
      <c r="D508" s="139">
        <f t="shared" ref="D508:H512" si="45">(D77+D148+D210+D271+D332+D393+D454)*$D$483+D113*$D$486</f>
        <v>379276.1091914305</v>
      </c>
      <c r="E508" s="137">
        <f t="shared" si="45"/>
        <v>544936.93849343469</v>
      </c>
      <c r="F508" s="137">
        <f t="shared" si="45"/>
        <v>611201.27021423634</v>
      </c>
      <c r="G508" s="138">
        <f t="shared" si="45"/>
        <v>677465.60193503799</v>
      </c>
      <c r="H508" s="138">
        <f t="shared" si="45"/>
        <v>764655.51209398755</v>
      </c>
      <c r="I508" s="139">
        <f t="shared" ref="I508:M520" si="46">(I77+I148+I210+I271+I332+I393+I454)*$I$483+I113*$I$486</f>
        <v>394534.3434692467</v>
      </c>
      <c r="J508" s="137">
        <f t="shared" si="46"/>
        <v>560195.17277125083</v>
      </c>
      <c r="K508" s="137">
        <f t="shared" si="46"/>
        <v>626459.5044920526</v>
      </c>
      <c r="L508" s="137">
        <f t="shared" si="46"/>
        <v>692723.83621285413</v>
      </c>
      <c r="M508" s="140">
        <f t="shared" si="46"/>
        <v>779913.74637180369</v>
      </c>
      <c r="N508" s="177"/>
    </row>
    <row r="509" spans="2:14" x14ac:dyDescent="0.2">
      <c r="B509" s="348"/>
      <c r="C509" s="192" t="s">
        <v>188</v>
      </c>
      <c r="D509" s="139">
        <f t="shared" si="45"/>
        <v>379276.1091914305</v>
      </c>
      <c r="E509" s="137">
        <f t="shared" si="45"/>
        <v>544936.93849343469</v>
      </c>
      <c r="F509" s="137">
        <f t="shared" si="45"/>
        <v>611201.27021423634</v>
      </c>
      <c r="G509" s="138">
        <f t="shared" si="45"/>
        <v>677465.60193503799</v>
      </c>
      <c r="H509" s="138">
        <f t="shared" si="45"/>
        <v>764655.51209398755</v>
      </c>
      <c r="I509" s="139">
        <f t="shared" si="46"/>
        <v>295900.75760193507</v>
      </c>
      <c r="J509" s="137">
        <f t="shared" si="46"/>
        <v>420146.37957843812</v>
      </c>
      <c r="K509" s="137">
        <f t="shared" si="46"/>
        <v>469844.62836903939</v>
      </c>
      <c r="L509" s="137">
        <f t="shared" si="46"/>
        <v>519542.8771596406</v>
      </c>
      <c r="M509" s="140">
        <f t="shared" si="46"/>
        <v>584935.30977885285</v>
      </c>
      <c r="N509" s="177"/>
    </row>
    <row r="510" spans="2:14" x14ac:dyDescent="0.2">
      <c r="B510" s="348"/>
      <c r="C510" s="192" t="s">
        <v>189</v>
      </c>
      <c r="D510" s="139">
        <f t="shared" si="45"/>
        <v>562374.92052522453</v>
      </c>
      <c r="E510" s="137">
        <f t="shared" si="45"/>
        <v>728035.74982722872</v>
      </c>
      <c r="F510" s="137">
        <f t="shared" si="45"/>
        <v>794300.08154803049</v>
      </c>
      <c r="G510" s="138">
        <f t="shared" si="45"/>
        <v>860564.41326883202</v>
      </c>
      <c r="H510" s="138">
        <f t="shared" si="45"/>
        <v>947754.32342778158</v>
      </c>
      <c r="I510" s="139">
        <f t="shared" si="46"/>
        <v>577633.15480304067</v>
      </c>
      <c r="J510" s="137">
        <f t="shared" si="46"/>
        <v>743293.98410504486</v>
      </c>
      <c r="K510" s="137">
        <f t="shared" si="46"/>
        <v>809558.31582584663</v>
      </c>
      <c r="L510" s="137">
        <f t="shared" si="46"/>
        <v>875822.64754664828</v>
      </c>
      <c r="M510" s="140">
        <f t="shared" si="46"/>
        <v>963012.55770559784</v>
      </c>
      <c r="N510" s="177"/>
    </row>
    <row r="511" spans="2:14" x14ac:dyDescent="0.2">
      <c r="B511" s="348"/>
      <c r="C511" s="192" t="s">
        <v>190</v>
      </c>
      <c r="D511" s="139">
        <f t="shared" si="45"/>
        <v>440309.04630269523</v>
      </c>
      <c r="E511" s="137">
        <f t="shared" si="45"/>
        <v>605969.87560469937</v>
      </c>
      <c r="F511" s="137">
        <f t="shared" si="45"/>
        <v>672234.20732550113</v>
      </c>
      <c r="G511" s="138">
        <f t="shared" si="45"/>
        <v>738498.53904630267</v>
      </c>
      <c r="H511" s="138">
        <f t="shared" si="45"/>
        <v>825688.44920525223</v>
      </c>
      <c r="I511" s="139">
        <f t="shared" si="46"/>
        <v>273340.36834830686</v>
      </c>
      <c r="J511" s="137">
        <f t="shared" si="46"/>
        <v>372736.86592950934</v>
      </c>
      <c r="K511" s="137">
        <f t="shared" si="46"/>
        <v>412495.46496199025</v>
      </c>
      <c r="L511" s="137">
        <f t="shared" si="46"/>
        <v>452254.06399447133</v>
      </c>
      <c r="M511" s="140">
        <f t="shared" si="46"/>
        <v>504568.01008984103</v>
      </c>
      <c r="N511" s="177"/>
    </row>
    <row r="512" spans="2:14" x14ac:dyDescent="0.2">
      <c r="B512" s="348"/>
      <c r="C512" s="192" t="s">
        <v>191</v>
      </c>
      <c r="D512" s="139">
        <f t="shared" si="45"/>
        <v>379276.1091914305</v>
      </c>
      <c r="E512" s="137">
        <f t="shared" si="45"/>
        <v>544936.93849343469</v>
      </c>
      <c r="F512" s="137">
        <f t="shared" si="45"/>
        <v>611201.27021423634</v>
      </c>
      <c r="G512" s="138">
        <f t="shared" si="45"/>
        <v>677465.60193503799</v>
      </c>
      <c r="H512" s="138">
        <f t="shared" si="45"/>
        <v>764655.51209398755</v>
      </c>
      <c r="I512" s="139">
        <f t="shared" si="46"/>
        <v>236720.60608154803</v>
      </c>
      <c r="J512" s="137">
        <f t="shared" si="46"/>
        <v>336117.10366275063</v>
      </c>
      <c r="K512" s="137">
        <f t="shared" si="46"/>
        <v>375875.70269523154</v>
      </c>
      <c r="L512" s="137">
        <f t="shared" si="46"/>
        <v>415634.3017277125</v>
      </c>
      <c r="M512" s="140">
        <f t="shared" si="46"/>
        <v>467948.24782308226</v>
      </c>
      <c r="N512" s="177"/>
    </row>
    <row r="513" spans="1:14" x14ac:dyDescent="0.2">
      <c r="B513" s="348"/>
      <c r="C513" s="192" t="s">
        <v>192</v>
      </c>
      <c r="D513" s="84" t="s">
        <v>193</v>
      </c>
      <c r="E513" s="85" t="s">
        <v>193</v>
      </c>
      <c r="F513" s="85" t="s">
        <v>193</v>
      </c>
      <c r="G513" s="86" t="s">
        <v>193</v>
      </c>
      <c r="H513" s="86" t="s">
        <v>193</v>
      </c>
      <c r="I513" s="139">
        <f t="shared" si="46"/>
        <v>197267.17173462335</v>
      </c>
      <c r="J513" s="137">
        <f t="shared" si="46"/>
        <v>280097.58638562541</v>
      </c>
      <c r="K513" s="137">
        <f t="shared" si="46"/>
        <v>313229.7522460263</v>
      </c>
      <c r="L513" s="137">
        <f t="shared" si="46"/>
        <v>346361.91810642707</v>
      </c>
      <c r="M513" s="140">
        <f t="shared" si="46"/>
        <v>389956.87318590184</v>
      </c>
      <c r="N513" s="177"/>
    </row>
    <row r="514" spans="1:14" x14ac:dyDescent="0.2">
      <c r="B514" s="348"/>
      <c r="C514" s="192" t="s">
        <v>194</v>
      </c>
      <c r="D514" s="139">
        <f t="shared" ref="D514:H517" si="47">(D83+D154+D216+D277+D338+D399+D460)*$D$483+D119*$D$486</f>
        <v>440309.04630269523</v>
      </c>
      <c r="E514" s="137">
        <f t="shared" si="47"/>
        <v>605969.87560469937</v>
      </c>
      <c r="F514" s="137">
        <f t="shared" si="47"/>
        <v>672234.20732550125</v>
      </c>
      <c r="G514" s="138">
        <f t="shared" si="47"/>
        <v>738498.53904630279</v>
      </c>
      <c r="H514" s="138">
        <f t="shared" si="47"/>
        <v>825688.44920525234</v>
      </c>
      <c r="I514" s="139">
        <f t="shared" si="46"/>
        <v>341675.46043538355</v>
      </c>
      <c r="J514" s="137">
        <f t="shared" si="46"/>
        <v>465921.08241188666</v>
      </c>
      <c r="K514" s="137">
        <f t="shared" si="46"/>
        <v>515619.33120248793</v>
      </c>
      <c r="L514" s="137">
        <f t="shared" si="46"/>
        <v>565317.5799930892</v>
      </c>
      <c r="M514" s="140">
        <f t="shared" si="46"/>
        <v>630710.01261230139</v>
      </c>
      <c r="N514" s="177"/>
    </row>
    <row r="515" spans="1:14" x14ac:dyDescent="0.2">
      <c r="B515" s="348"/>
      <c r="C515" s="192" t="s">
        <v>195</v>
      </c>
      <c r="D515" s="139">
        <f t="shared" si="47"/>
        <v>623407.85763648921</v>
      </c>
      <c r="E515" s="137">
        <f t="shared" si="47"/>
        <v>789068.6869384934</v>
      </c>
      <c r="F515" s="137">
        <f t="shared" si="47"/>
        <v>855333.01865929528</v>
      </c>
      <c r="G515" s="138">
        <f t="shared" si="47"/>
        <v>921597.35038009682</v>
      </c>
      <c r="H515" s="138">
        <f t="shared" si="47"/>
        <v>1008787.2605390464</v>
      </c>
      <c r="I515" s="139">
        <f t="shared" si="46"/>
        <v>383199.65514858335</v>
      </c>
      <c r="J515" s="137">
        <f t="shared" si="46"/>
        <v>482596.15272978583</v>
      </c>
      <c r="K515" s="137">
        <f t="shared" si="46"/>
        <v>522354.75176226674</v>
      </c>
      <c r="L515" s="137">
        <f t="shared" si="46"/>
        <v>562113.3507947477</v>
      </c>
      <c r="M515" s="140">
        <f t="shared" si="46"/>
        <v>614427.29689011746</v>
      </c>
      <c r="N515" s="177"/>
    </row>
    <row r="516" spans="1:14" x14ac:dyDescent="0.2">
      <c r="B516" s="348"/>
      <c r="C516" s="192" t="s">
        <v>196</v>
      </c>
      <c r="D516" s="139">
        <f t="shared" si="47"/>
        <v>528370.85556323419</v>
      </c>
      <c r="E516" s="137">
        <f t="shared" si="47"/>
        <v>727163.85072563938</v>
      </c>
      <c r="F516" s="137">
        <f t="shared" si="47"/>
        <v>806681.04879060131</v>
      </c>
      <c r="G516" s="138">
        <f t="shared" si="47"/>
        <v>886198.24685556325</v>
      </c>
      <c r="H516" s="138">
        <f t="shared" si="47"/>
        <v>990826.13904630276</v>
      </c>
      <c r="I516" s="139">
        <f t="shared" si="46"/>
        <v>546680.73669661372</v>
      </c>
      <c r="J516" s="137">
        <f t="shared" si="46"/>
        <v>745473.73185901868</v>
      </c>
      <c r="K516" s="137">
        <f t="shared" si="46"/>
        <v>824990.9299239805</v>
      </c>
      <c r="L516" s="137">
        <f t="shared" si="46"/>
        <v>904508.12798894267</v>
      </c>
      <c r="M516" s="140">
        <f t="shared" si="46"/>
        <v>1009136.0201796821</v>
      </c>
      <c r="N516" s="177"/>
    </row>
    <row r="517" spans="1:14" x14ac:dyDescent="0.2">
      <c r="B517" s="348"/>
      <c r="C517" s="192" t="s">
        <v>197</v>
      </c>
      <c r="D517" s="139">
        <f t="shared" si="47"/>
        <v>684440.794747754</v>
      </c>
      <c r="E517" s="137">
        <f t="shared" si="47"/>
        <v>850101.62404975807</v>
      </c>
      <c r="F517" s="137">
        <f t="shared" si="47"/>
        <v>916365.95577055984</v>
      </c>
      <c r="G517" s="138">
        <f t="shared" si="47"/>
        <v>982630.28749136149</v>
      </c>
      <c r="H517" s="138">
        <f t="shared" si="47"/>
        <v>1069820.197650311</v>
      </c>
      <c r="I517" s="139">
        <f t="shared" si="46"/>
        <v>419819.41741534206</v>
      </c>
      <c r="J517" s="137">
        <f t="shared" si="46"/>
        <v>519215.9149965446</v>
      </c>
      <c r="K517" s="137">
        <f t="shared" si="46"/>
        <v>558974.51402902545</v>
      </c>
      <c r="L517" s="137">
        <f t="shared" si="46"/>
        <v>598733.11306150653</v>
      </c>
      <c r="M517" s="140">
        <f t="shared" si="46"/>
        <v>651047.05915687629</v>
      </c>
      <c r="N517" s="177"/>
    </row>
    <row r="518" spans="1:14" x14ac:dyDescent="0.2">
      <c r="B518" s="348"/>
      <c r="C518" s="192" t="s">
        <v>198</v>
      </c>
      <c r="D518" s="84" t="s">
        <v>193</v>
      </c>
      <c r="E518" s="85" t="s">
        <v>193</v>
      </c>
      <c r="F518" s="85" t="s">
        <v>193</v>
      </c>
      <c r="G518" s="86" t="s">
        <v>193</v>
      </c>
      <c r="H518" s="86" t="s">
        <v>193</v>
      </c>
      <c r="I518" s="139">
        <f t="shared" si="46"/>
        <v>524774.27176917763</v>
      </c>
      <c r="J518" s="137">
        <f t="shared" si="46"/>
        <v>649019.89374568081</v>
      </c>
      <c r="K518" s="137">
        <f t="shared" si="46"/>
        <v>698718.14253628207</v>
      </c>
      <c r="L518" s="137">
        <f t="shared" si="46"/>
        <v>748416.39132688323</v>
      </c>
      <c r="M518" s="140">
        <f t="shared" si="46"/>
        <v>813808.8239460953</v>
      </c>
      <c r="N518" s="177"/>
    </row>
    <row r="519" spans="1:14" x14ac:dyDescent="0.2">
      <c r="B519" s="348"/>
      <c r="C519" s="192" t="s">
        <v>199</v>
      </c>
      <c r="D519" s="139">
        <f t="shared" ref="D519:H520" si="48">(D88+D159+D221+D282+D343+D404+D465)*$D$483+D124*$D$486</f>
        <v>674849.90463026951</v>
      </c>
      <c r="E519" s="137">
        <f t="shared" si="48"/>
        <v>873642.89979267458</v>
      </c>
      <c r="F519" s="137">
        <f t="shared" si="48"/>
        <v>953160.0978576364</v>
      </c>
      <c r="G519" s="138">
        <f t="shared" si="48"/>
        <v>1032677.2959225986</v>
      </c>
      <c r="H519" s="138">
        <f t="shared" si="48"/>
        <v>1137305.1881133378</v>
      </c>
      <c r="I519" s="139">
        <f t="shared" si="46"/>
        <v>693159.78576364892</v>
      </c>
      <c r="J519" s="137">
        <f t="shared" si="46"/>
        <v>891952.78092605388</v>
      </c>
      <c r="K519" s="137">
        <f t="shared" si="46"/>
        <v>971469.97899101581</v>
      </c>
      <c r="L519" s="137">
        <f t="shared" si="46"/>
        <v>1050987.1770559778</v>
      </c>
      <c r="M519" s="140">
        <f t="shared" si="46"/>
        <v>1155615.0692467173</v>
      </c>
      <c r="N519" s="177"/>
    </row>
    <row r="520" spans="1:14" ht="12" thickBot="1" x14ac:dyDescent="0.25">
      <c r="B520" s="349"/>
      <c r="C520" s="193" t="s">
        <v>200</v>
      </c>
      <c r="D520" s="144">
        <f t="shared" si="48"/>
        <v>154326.14098134069</v>
      </c>
      <c r="E520" s="145">
        <f t="shared" si="48"/>
        <v>253722.6385625432</v>
      </c>
      <c r="F520" s="145">
        <f t="shared" si="48"/>
        <v>293481.23759502417</v>
      </c>
      <c r="G520" s="146">
        <f t="shared" si="48"/>
        <v>333239.83662750525</v>
      </c>
      <c r="H520" s="146">
        <f t="shared" si="48"/>
        <v>385553.78272287495</v>
      </c>
      <c r="I520" s="144">
        <f t="shared" si="46"/>
        <v>108987.38769868694</v>
      </c>
      <c r="J520" s="145">
        <f t="shared" si="46"/>
        <v>175251.7194194886</v>
      </c>
      <c r="K520" s="145">
        <f t="shared" si="46"/>
        <v>201757.45210780925</v>
      </c>
      <c r="L520" s="145">
        <f t="shared" si="46"/>
        <v>228263.18479612994</v>
      </c>
      <c r="M520" s="147">
        <f t="shared" si="46"/>
        <v>263139.14885970973</v>
      </c>
      <c r="N520" s="177"/>
    </row>
    <row r="521" spans="1:14" ht="21" x14ac:dyDescent="0.2">
      <c r="A521" s="187"/>
      <c r="B521" s="46" t="s">
        <v>243</v>
      </c>
      <c r="C521" s="47"/>
      <c r="D521" s="48"/>
      <c r="E521" s="49"/>
      <c r="F521" s="49"/>
      <c r="G521" s="49"/>
      <c r="H521" s="49"/>
      <c r="I521" s="49"/>
      <c r="J521" s="49"/>
      <c r="K521" s="49"/>
      <c r="L521" s="49"/>
      <c r="M521" s="50">
        <f>SUMPRODUCT('[1]Нормативы ДО'!D531:M561,'[1]Нормативы ДО'!$D$638:$M$668)</f>
        <v>2129478886.6690457</v>
      </c>
      <c r="N521" s="177"/>
    </row>
    <row r="522" spans="1:14" ht="14.25" outlineLevel="1" x14ac:dyDescent="0.25">
      <c r="B522" s="125" t="s">
        <v>244</v>
      </c>
      <c r="C522" s="126"/>
      <c r="D522" s="206"/>
      <c r="E522" s="206"/>
      <c r="F522" s="206"/>
      <c r="G522" s="207"/>
      <c r="H522" s="207"/>
      <c r="I522" s="206"/>
      <c r="J522" s="206"/>
      <c r="K522" s="206"/>
      <c r="L522" s="206"/>
      <c r="M522" s="206"/>
      <c r="N522" s="177"/>
    </row>
    <row r="523" spans="1:14" ht="11.45" customHeight="1" outlineLevel="2" x14ac:dyDescent="0.2">
      <c r="B523" s="348" t="s">
        <v>180</v>
      </c>
      <c r="C523" s="188" t="s">
        <v>181</v>
      </c>
      <c r="D523" s="92">
        <v>0.19</v>
      </c>
      <c r="E523" s="67"/>
      <c r="F523" s="67"/>
      <c r="G523" s="68"/>
      <c r="H523" s="68"/>
      <c r="I523" s="92">
        <v>0.19</v>
      </c>
      <c r="J523" s="67"/>
      <c r="K523" s="67"/>
      <c r="L523" s="67"/>
      <c r="M523" s="67"/>
      <c r="N523" s="177"/>
    </row>
    <row r="524" spans="1:14" ht="10.9" customHeight="1" outlineLevel="2" x14ac:dyDescent="0.2">
      <c r="B524" s="348"/>
      <c r="C524" s="190" t="s">
        <v>182</v>
      </c>
      <c r="D524" s="93">
        <v>0.22</v>
      </c>
      <c r="E524" s="69"/>
      <c r="F524" s="69"/>
      <c r="G524" s="70"/>
      <c r="H524" s="70"/>
      <c r="I524" s="93">
        <v>0.22</v>
      </c>
      <c r="J524" s="69"/>
      <c r="K524" s="69"/>
      <c r="L524" s="69"/>
      <c r="M524" s="69"/>
      <c r="N524" s="177"/>
    </row>
    <row r="525" spans="1:14" ht="10.9" customHeight="1" outlineLevel="2" x14ac:dyDescent="0.2">
      <c r="B525" s="348"/>
      <c r="C525" s="190" t="s">
        <v>183</v>
      </c>
      <c r="D525" s="93">
        <v>0.23</v>
      </c>
      <c r="E525" s="69"/>
      <c r="F525" s="69"/>
      <c r="G525" s="70"/>
      <c r="H525" s="70"/>
      <c r="I525" s="93">
        <v>0.23</v>
      </c>
      <c r="J525" s="69"/>
      <c r="K525" s="69"/>
      <c r="L525" s="69"/>
      <c r="M525" s="69"/>
      <c r="N525" s="177"/>
    </row>
    <row r="526" spans="1:14" ht="10.9" customHeight="1" outlineLevel="2" x14ac:dyDescent="0.2">
      <c r="B526" s="348"/>
      <c r="C526" s="188" t="s">
        <v>184</v>
      </c>
      <c r="D526" s="93">
        <v>0.27</v>
      </c>
      <c r="E526" s="69"/>
      <c r="F526" s="69"/>
      <c r="G526" s="70"/>
      <c r="H526" s="70"/>
      <c r="I526" s="93">
        <v>0.27</v>
      </c>
      <c r="J526" s="69"/>
      <c r="K526" s="69"/>
      <c r="L526" s="69"/>
      <c r="M526" s="69"/>
      <c r="N526" s="177"/>
    </row>
    <row r="527" spans="1:14" ht="10.9" customHeight="1" outlineLevel="2" x14ac:dyDescent="0.2">
      <c r="B527" s="354"/>
      <c r="C527" s="188" t="s">
        <v>185</v>
      </c>
      <c r="D527" s="93">
        <v>0.33329999999999999</v>
      </c>
      <c r="E527" s="69"/>
      <c r="F527" s="69"/>
      <c r="G527" s="70"/>
      <c r="H527" s="70"/>
      <c r="I527" s="93">
        <v>0.33329999999999999</v>
      </c>
      <c r="J527" s="69"/>
      <c r="K527" s="69"/>
      <c r="L527" s="69"/>
      <c r="M527" s="69"/>
      <c r="N527" s="177"/>
    </row>
    <row r="528" spans="1:14" ht="10.9" customHeight="1" outlineLevel="2" x14ac:dyDescent="0.2">
      <c r="B528" s="216" t="s">
        <v>186</v>
      </c>
      <c r="C528" s="218"/>
      <c r="D528" s="148">
        <v>0.19</v>
      </c>
      <c r="E528" s="69"/>
      <c r="F528" s="69"/>
      <c r="G528" s="70"/>
      <c r="H528" s="70"/>
      <c r="I528" s="148">
        <v>0.19</v>
      </c>
      <c r="J528" s="69"/>
      <c r="K528" s="69"/>
      <c r="L528" s="69"/>
      <c r="M528" s="69"/>
      <c r="N528" s="177"/>
    </row>
    <row r="529" spans="1:14" ht="10.9" customHeight="1" outlineLevel="2" x14ac:dyDescent="0.2">
      <c r="B529" s="216" t="s">
        <v>201</v>
      </c>
      <c r="C529" s="218"/>
      <c r="D529" s="148">
        <v>0.14000000000000001</v>
      </c>
      <c r="E529" s="69"/>
      <c r="F529" s="69"/>
      <c r="G529" s="70"/>
      <c r="H529" s="70"/>
      <c r="I529" s="148">
        <f>D529</f>
        <v>0.14000000000000001</v>
      </c>
      <c r="J529" s="69"/>
      <c r="K529" s="69"/>
      <c r="L529" s="69"/>
      <c r="M529" s="69"/>
      <c r="N529" s="177"/>
    </row>
    <row r="530" spans="1:14" ht="14.25" x14ac:dyDescent="0.25">
      <c r="B530" s="74" t="s">
        <v>245</v>
      </c>
      <c r="C530" s="52"/>
      <c r="D530" s="196"/>
      <c r="E530" s="196"/>
      <c r="F530" s="196"/>
      <c r="G530" s="197"/>
      <c r="H530" s="197"/>
      <c r="I530" s="196"/>
      <c r="J530" s="196"/>
      <c r="K530" s="196"/>
      <c r="L530" s="196"/>
      <c r="M530" s="196"/>
      <c r="N530" s="177"/>
    </row>
    <row r="531" spans="1:14" ht="11.45" customHeight="1" x14ac:dyDescent="0.2">
      <c r="B531" s="348" t="s">
        <v>180</v>
      </c>
      <c r="C531" s="188" t="s">
        <v>181</v>
      </c>
      <c r="D531" s="133">
        <f t="shared" ref="D531:H535" si="49">D490*$D523</f>
        <v>9203.3794056668976</v>
      </c>
      <c r="E531" s="134">
        <f t="shared" si="49"/>
        <v>16662.960608154805</v>
      </c>
      <c r="F531" s="134">
        <f t="shared" si="49"/>
        <v>19646.793089149967</v>
      </c>
      <c r="G531" s="135">
        <f t="shared" si="49"/>
        <v>22630.625570145126</v>
      </c>
      <c r="H531" s="135">
        <f t="shared" si="49"/>
        <v>27862.020179682102</v>
      </c>
      <c r="I531" s="133">
        <f t="shared" ref="I531:M535" si="50">I490*$I523</f>
        <v>8323.0561581683251</v>
      </c>
      <c r="J531" s="134">
        <f t="shared" si="50"/>
        <v>14485.318890658335</v>
      </c>
      <c r="K531" s="134">
        <f t="shared" si="50"/>
        <v>16950.223983654338</v>
      </c>
      <c r="L531" s="134">
        <f t="shared" si="50"/>
        <v>19415.129076650344</v>
      </c>
      <c r="M531" s="136">
        <f t="shared" si="50"/>
        <v>23736.715928006975</v>
      </c>
      <c r="N531" s="177"/>
    </row>
    <row r="532" spans="1:14" x14ac:dyDescent="0.2">
      <c r="B532" s="348"/>
      <c r="C532" s="190" t="s">
        <v>182</v>
      </c>
      <c r="D532" s="139">
        <f t="shared" si="49"/>
        <v>13498.289794978115</v>
      </c>
      <c r="E532" s="137">
        <f t="shared" si="49"/>
        <v>24439.008891960377</v>
      </c>
      <c r="F532" s="137">
        <f t="shared" si="49"/>
        <v>28815.296530753283</v>
      </c>
      <c r="G532" s="138">
        <f t="shared" si="49"/>
        <v>33191.584169546186</v>
      </c>
      <c r="H532" s="138">
        <f t="shared" si="49"/>
        <v>40864.296263533746</v>
      </c>
      <c r="I532" s="139">
        <f t="shared" si="50"/>
        <v>11082.806357982032</v>
      </c>
      <c r="J532" s="137">
        <f t="shared" si="50"/>
        <v>19288.345680718732</v>
      </c>
      <c r="K532" s="137">
        <f t="shared" si="50"/>
        <v>22570.56140981341</v>
      </c>
      <c r="L532" s="137">
        <f t="shared" si="50"/>
        <v>25852.777138908088</v>
      </c>
      <c r="M532" s="140">
        <f t="shared" si="50"/>
        <v>31607.311209398762</v>
      </c>
      <c r="N532" s="177"/>
    </row>
    <row r="533" spans="1:14" x14ac:dyDescent="0.2">
      <c r="B533" s="348"/>
      <c r="C533" s="190" t="s">
        <v>183</v>
      </c>
      <c r="D533" s="139">
        <f t="shared" si="49"/>
        <v>21167.772633033863</v>
      </c>
      <c r="E533" s="137">
        <f t="shared" si="49"/>
        <v>38324.80939875605</v>
      </c>
      <c r="F533" s="137">
        <f t="shared" si="49"/>
        <v>45187.624105044924</v>
      </c>
      <c r="G533" s="138">
        <f t="shared" si="49"/>
        <v>52050.438811333799</v>
      </c>
      <c r="H533" s="138">
        <f t="shared" si="49"/>
        <v>64082.646413268842</v>
      </c>
      <c r="I533" s="139">
        <f t="shared" si="50"/>
        <v>15448.760377793138</v>
      </c>
      <c r="J533" s="137">
        <f t="shared" si="50"/>
        <v>26886.784888274593</v>
      </c>
      <c r="K533" s="137">
        <f t="shared" si="50"/>
        <v>31461.994692467175</v>
      </c>
      <c r="L533" s="137">
        <f t="shared" si="50"/>
        <v>36037.20449665976</v>
      </c>
      <c r="M533" s="140">
        <f t="shared" si="50"/>
        <v>44058.67623128312</v>
      </c>
      <c r="N533" s="177"/>
    </row>
    <row r="534" spans="1:14" x14ac:dyDescent="0.2">
      <c r="B534" s="348"/>
      <c r="C534" s="188" t="s">
        <v>184</v>
      </c>
      <c r="D534" s="139">
        <f t="shared" si="49"/>
        <v>24849.124395300623</v>
      </c>
      <c r="E534" s="137">
        <f t="shared" si="49"/>
        <v>44989.993642017973</v>
      </c>
      <c r="F534" s="137">
        <f t="shared" si="49"/>
        <v>53046.341340704908</v>
      </c>
      <c r="G534" s="138">
        <f t="shared" si="49"/>
        <v>61102.689039391858</v>
      </c>
      <c r="H534" s="138">
        <f t="shared" si="49"/>
        <v>75227.454485141687</v>
      </c>
      <c r="I534" s="139">
        <f t="shared" si="50"/>
        <v>27203.251969592264</v>
      </c>
      <c r="J534" s="137">
        <f t="shared" si="50"/>
        <v>47344.121216309613</v>
      </c>
      <c r="K534" s="137">
        <f t="shared" si="50"/>
        <v>55400.468914996556</v>
      </c>
      <c r="L534" s="137">
        <f t="shared" si="50"/>
        <v>63456.816613683492</v>
      </c>
      <c r="M534" s="140">
        <f t="shared" si="50"/>
        <v>77581.58205943332</v>
      </c>
      <c r="N534" s="177"/>
    </row>
    <row r="535" spans="1:14" x14ac:dyDescent="0.2">
      <c r="B535" s="354"/>
      <c r="C535" s="188" t="s">
        <v>185</v>
      </c>
      <c r="D535" s="139">
        <f>D494*$D527</f>
        <v>61349.727118175528</v>
      </c>
      <c r="E535" s="137">
        <f t="shared" si="49"/>
        <v>111075.29541395992</v>
      </c>
      <c r="F535" s="137">
        <f t="shared" si="49"/>
        <v>130965.52273227366</v>
      </c>
      <c r="G535" s="138">
        <f t="shared" si="49"/>
        <v>150855.75005058743</v>
      </c>
      <c r="H535" s="138">
        <f t="shared" si="49"/>
        <v>185728.22651776089</v>
      </c>
      <c r="I535" s="139">
        <f t="shared" si="50"/>
        <v>67161.806529371112</v>
      </c>
      <c r="J535" s="137">
        <f t="shared" si="50"/>
        <v>116887.37482515551</v>
      </c>
      <c r="K535" s="137">
        <f t="shared" si="50"/>
        <v>136777.60214346927</v>
      </c>
      <c r="L535" s="137">
        <f t="shared" si="50"/>
        <v>156667.829461783</v>
      </c>
      <c r="M535" s="140">
        <f t="shared" si="50"/>
        <v>191540.30592895648</v>
      </c>
      <c r="N535" s="177"/>
    </row>
    <row r="536" spans="1:14" ht="11.45" customHeight="1" x14ac:dyDescent="0.2">
      <c r="A536" s="191"/>
      <c r="B536" s="344" t="s">
        <v>186</v>
      </c>
      <c r="C536" s="192" t="s">
        <v>187</v>
      </c>
      <c r="D536" s="139">
        <f t="shared" ref="D536:H540" si="51">D495*$D$528</f>
        <v>24151.833061506568</v>
      </c>
      <c r="E536" s="137">
        <f t="shared" si="51"/>
        <v>38325.037346233585</v>
      </c>
      <c r="F536" s="137">
        <f t="shared" si="51"/>
        <v>43994.319060124399</v>
      </c>
      <c r="G536" s="138">
        <f t="shared" si="51"/>
        <v>49663.600774015205</v>
      </c>
      <c r="H536" s="138">
        <f t="shared" si="51"/>
        <v>59603.250532135455</v>
      </c>
      <c r="I536" s="139">
        <f t="shared" ref="I536:M547" si="52">I495*$I$528</f>
        <v>25808.441354526614</v>
      </c>
      <c r="J536" s="137">
        <f t="shared" si="52"/>
        <v>39981.645639253627</v>
      </c>
      <c r="K536" s="137">
        <f t="shared" si="52"/>
        <v>45650.927353144441</v>
      </c>
      <c r="L536" s="137">
        <f t="shared" si="52"/>
        <v>51320.209067035248</v>
      </c>
      <c r="M536" s="140">
        <f t="shared" si="52"/>
        <v>61259.858825155497</v>
      </c>
      <c r="N536" s="177"/>
    </row>
    <row r="537" spans="1:14" x14ac:dyDescent="0.2">
      <c r="A537" s="191"/>
      <c r="B537" s="345"/>
      <c r="C537" s="192" t="s">
        <v>188</v>
      </c>
      <c r="D537" s="139">
        <f t="shared" si="51"/>
        <v>24151.833061506568</v>
      </c>
      <c r="E537" s="137">
        <f t="shared" si="51"/>
        <v>38325.037346233585</v>
      </c>
      <c r="F537" s="137">
        <f t="shared" si="51"/>
        <v>43994.319060124399</v>
      </c>
      <c r="G537" s="138">
        <f t="shared" si="51"/>
        <v>49663.600774015205</v>
      </c>
      <c r="H537" s="138">
        <f t="shared" si="51"/>
        <v>59603.250532135455</v>
      </c>
      <c r="I537" s="139">
        <f t="shared" si="52"/>
        <v>17868.270886892424</v>
      </c>
      <c r="J537" s="137">
        <f t="shared" si="52"/>
        <v>27317.073743377103</v>
      </c>
      <c r="K537" s="137">
        <f t="shared" si="52"/>
        <v>31096.594885970975</v>
      </c>
      <c r="L537" s="137">
        <f t="shared" si="52"/>
        <v>34876.116028564844</v>
      </c>
      <c r="M537" s="140">
        <f t="shared" si="52"/>
        <v>41502.549200645015</v>
      </c>
      <c r="N537" s="177"/>
    </row>
    <row r="538" spans="1:14" x14ac:dyDescent="0.2">
      <c r="A538" s="191"/>
      <c r="B538" s="345"/>
      <c r="C538" s="192" t="s">
        <v>189</v>
      </c>
      <c r="D538" s="139">
        <f t="shared" si="51"/>
        <v>42082.181644782308</v>
      </c>
      <c r="E538" s="137">
        <f t="shared" si="51"/>
        <v>56255.385929509328</v>
      </c>
      <c r="F538" s="137">
        <f t="shared" si="51"/>
        <v>61924.667643400142</v>
      </c>
      <c r="G538" s="138">
        <f t="shared" si="51"/>
        <v>67593.949357290941</v>
      </c>
      <c r="H538" s="138">
        <f t="shared" si="51"/>
        <v>77533.599115411198</v>
      </c>
      <c r="I538" s="139">
        <f t="shared" si="52"/>
        <v>43738.789937802358</v>
      </c>
      <c r="J538" s="137">
        <f t="shared" si="52"/>
        <v>57911.994222529371</v>
      </c>
      <c r="K538" s="137">
        <f t="shared" si="52"/>
        <v>63581.275936420177</v>
      </c>
      <c r="L538" s="137">
        <f t="shared" si="52"/>
        <v>69250.557650310991</v>
      </c>
      <c r="M538" s="140">
        <f t="shared" si="52"/>
        <v>79190.207408431248</v>
      </c>
      <c r="N538" s="177"/>
    </row>
    <row r="539" spans="1:14" x14ac:dyDescent="0.2">
      <c r="A539" s="191"/>
      <c r="B539" s="345"/>
      <c r="C539" s="192" t="s">
        <v>190</v>
      </c>
      <c r="D539" s="139">
        <f t="shared" si="51"/>
        <v>28829.315300621973</v>
      </c>
      <c r="E539" s="137">
        <f t="shared" si="51"/>
        <v>43002.519585348993</v>
      </c>
      <c r="F539" s="137">
        <f t="shared" si="51"/>
        <v>48671.801299239807</v>
      </c>
      <c r="G539" s="138">
        <f t="shared" si="51"/>
        <v>54341.083013130621</v>
      </c>
      <c r="H539" s="138">
        <f t="shared" si="51"/>
        <v>64280.73277125087</v>
      </c>
      <c r="I539" s="139">
        <f t="shared" si="52"/>
        <v>20986.592379636033</v>
      </c>
      <c r="J539" s="137">
        <f t="shared" si="52"/>
        <v>30435.395236120708</v>
      </c>
      <c r="K539" s="137">
        <f t="shared" si="52"/>
        <v>34214.916378714574</v>
      </c>
      <c r="L539" s="137">
        <f t="shared" si="52"/>
        <v>37994.437521308457</v>
      </c>
      <c r="M539" s="140">
        <f t="shared" si="52"/>
        <v>44620.870693388628</v>
      </c>
      <c r="N539" s="177"/>
    </row>
    <row r="540" spans="1:14" x14ac:dyDescent="0.2">
      <c r="A540" s="191"/>
      <c r="B540" s="345"/>
      <c r="C540" s="192" t="s">
        <v>191</v>
      </c>
      <c r="D540" s="139">
        <f t="shared" si="51"/>
        <v>24151.833061506568</v>
      </c>
      <c r="E540" s="137">
        <f t="shared" si="51"/>
        <v>38325.037346233585</v>
      </c>
      <c r="F540" s="137">
        <f t="shared" si="51"/>
        <v>43994.319060124399</v>
      </c>
      <c r="G540" s="138">
        <f t="shared" si="51"/>
        <v>49663.600774015205</v>
      </c>
      <c r="H540" s="138">
        <f t="shared" si="51"/>
        <v>59603.250532135455</v>
      </c>
      <c r="I540" s="139">
        <f t="shared" si="52"/>
        <v>17868.270886892424</v>
      </c>
      <c r="J540" s="137">
        <f t="shared" si="52"/>
        <v>27317.073743377103</v>
      </c>
      <c r="K540" s="137">
        <f t="shared" si="52"/>
        <v>31096.594885970975</v>
      </c>
      <c r="L540" s="137">
        <f t="shared" si="52"/>
        <v>34876.116028564844</v>
      </c>
      <c r="M540" s="140">
        <f t="shared" si="52"/>
        <v>41502.549200645015</v>
      </c>
      <c r="N540" s="177"/>
    </row>
    <row r="541" spans="1:14" x14ac:dyDescent="0.2">
      <c r="A541" s="191"/>
      <c r="B541" s="345"/>
      <c r="C541" s="192" t="s">
        <v>192</v>
      </c>
      <c r="D541" s="84" t="s">
        <v>193</v>
      </c>
      <c r="E541" s="85" t="s">
        <v>193</v>
      </c>
      <c r="F541" s="85" t="s">
        <v>193</v>
      </c>
      <c r="G541" s="86" t="s">
        <v>193</v>
      </c>
      <c r="H541" s="86" t="s">
        <v>193</v>
      </c>
      <c r="I541" s="139">
        <f t="shared" si="52"/>
        <v>15181.436090898005</v>
      </c>
      <c r="J541" s="137">
        <f t="shared" si="52"/>
        <v>23518.6150819139</v>
      </c>
      <c r="K541" s="137">
        <f t="shared" si="52"/>
        <v>26853.486678320263</v>
      </c>
      <c r="L541" s="137">
        <f t="shared" si="52"/>
        <v>30188.358274726615</v>
      </c>
      <c r="M541" s="140">
        <f t="shared" si="52"/>
        <v>36035.211073620878</v>
      </c>
      <c r="N541" s="177"/>
    </row>
    <row r="542" spans="1:14" x14ac:dyDescent="0.2">
      <c r="A542" s="191"/>
      <c r="B542" s="345"/>
      <c r="C542" s="192" t="s">
        <v>194</v>
      </c>
      <c r="D542" s="139">
        <f t="shared" ref="D542:H545" si="53">D501*$D$528</f>
        <v>42082.181644782308</v>
      </c>
      <c r="E542" s="137">
        <f t="shared" si="53"/>
        <v>56255.385929509328</v>
      </c>
      <c r="F542" s="137">
        <f t="shared" si="53"/>
        <v>61924.667643400142</v>
      </c>
      <c r="G542" s="138">
        <f t="shared" si="53"/>
        <v>67593.949357290941</v>
      </c>
      <c r="H542" s="138">
        <f t="shared" si="53"/>
        <v>77533.599115411198</v>
      </c>
      <c r="I542" s="139">
        <f t="shared" si="52"/>
        <v>43738.789937802358</v>
      </c>
      <c r="J542" s="137">
        <f t="shared" si="52"/>
        <v>57911.994222529371</v>
      </c>
      <c r="K542" s="137">
        <f t="shared" si="52"/>
        <v>63581.275936420177</v>
      </c>
      <c r="L542" s="137">
        <f t="shared" si="52"/>
        <v>69250.557650310991</v>
      </c>
      <c r="M542" s="140">
        <f t="shared" si="52"/>
        <v>79190.207408431248</v>
      </c>
      <c r="N542" s="177"/>
    </row>
    <row r="543" spans="1:14" x14ac:dyDescent="0.2">
      <c r="A543" s="191"/>
      <c r="B543" s="345"/>
      <c r="C543" s="192" t="s">
        <v>195</v>
      </c>
      <c r="D543" s="139">
        <f t="shared" si="53"/>
        <v>55335.047988942635</v>
      </c>
      <c r="E543" s="137">
        <f t="shared" si="53"/>
        <v>69508.252273669656</v>
      </c>
      <c r="F543" s="137">
        <f t="shared" si="53"/>
        <v>75177.53398756047</v>
      </c>
      <c r="G543" s="138">
        <f t="shared" si="53"/>
        <v>80846.815701451269</v>
      </c>
      <c r="H543" s="138">
        <f t="shared" si="53"/>
        <v>90786.465459571526</v>
      </c>
      <c r="I543" s="139">
        <f t="shared" si="52"/>
        <v>33524.503695272171</v>
      </c>
      <c r="J543" s="137">
        <f t="shared" si="52"/>
        <v>41861.68268628807</v>
      </c>
      <c r="K543" s="137">
        <f t="shared" si="52"/>
        <v>45196.554282694422</v>
      </c>
      <c r="L543" s="137">
        <f t="shared" si="52"/>
        <v>48531.425879100781</v>
      </c>
      <c r="M543" s="140">
        <f t="shared" si="52"/>
        <v>54378.278677995047</v>
      </c>
      <c r="N543" s="177"/>
    </row>
    <row r="544" spans="1:14" x14ac:dyDescent="0.2">
      <c r="A544" s="191"/>
      <c r="B544" s="345"/>
      <c r="C544" s="192" t="s">
        <v>196</v>
      </c>
      <c r="D544" s="139">
        <f t="shared" si="53"/>
        <v>28829.315300621973</v>
      </c>
      <c r="E544" s="137">
        <f t="shared" si="53"/>
        <v>43002.519585348993</v>
      </c>
      <c r="F544" s="137">
        <f t="shared" si="53"/>
        <v>48671.801299239807</v>
      </c>
      <c r="G544" s="138">
        <f t="shared" si="53"/>
        <v>54341.083013130621</v>
      </c>
      <c r="H544" s="138">
        <f t="shared" si="53"/>
        <v>64280.73277125087</v>
      </c>
      <c r="I544" s="139">
        <f t="shared" si="52"/>
        <v>30485.923593642019</v>
      </c>
      <c r="J544" s="137">
        <f t="shared" si="52"/>
        <v>44659.127878369036</v>
      </c>
      <c r="K544" s="137">
        <f t="shared" si="52"/>
        <v>50328.40959225985</v>
      </c>
      <c r="L544" s="137">
        <f t="shared" si="52"/>
        <v>55997.691306150649</v>
      </c>
      <c r="M544" s="140">
        <f t="shared" si="52"/>
        <v>65937.341064270906</v>
      </c>
      <c r="N544" s="177"/>
    </row>
    <row r="545" spans="1:14" x14ac:dyDescent="0.2">
      <c r="A545" s="191"/>
      <c r="B545" s="345"/>
      <c r="C545" s="192" t="s">
        <v>197</v>
      </c>
      <c r="D545" s="139">
        <f t="shared" si="53"/>
        <v>42082.181644782308</v>
      </c>
      <c r="E545" s="137">
        <f t="shared" si="53"/>
        <v>56255.385929509328</v>
      </c>
      <c r="F545" s="137">
        <f t="shared" si="53"/>
        <v>61924.667643400142</v>
      </c>
      <c r="G545" s="138">
        <f t="shared" si="53"/>
        <v>67593.949357290941</v>
      </c>
      <c r="H545" s="138">
        <f t="shared" si="53"/>
        <v>77533.599115411198</v>
      </c>
      <c r="I545" s="139">
        <f t="shared" si="52"/>
        <v>29159.193291868236</v>
      </c>
      <c r="J545" s="137">
        <f t="shared" si="52"/>
        <v>38607.996148352911</v>
      </c>
      <c r="K545" s="137">
        <f t="shared" si="52"/>
        <v>42387.517290946787</v>
      </c>
      <c r="L545" s="137">
        <f t="shared" si="52"/>
        <v>46167.038433540656</v>
      </c>
      <c r="M545" s="140">
        <f t="shared" si="52"/>
        <v>52793.47160562082</v>
      </c>
      <c r="N545" s="177"/>
    </row>
    <row r="546" spans="1:14" x14ac:dyDescent="0.2">
      <c r="A546" s="191"/>
      <c r="B546" s="345"/>
      <c r="C546" s="192" t="s">
        <v>198</v>
      </c>
      <c r="D546" s="141" t="s">
        <v>193</v>
      </c>
      <c r="E546" s="142" t="s">
        <v>193</v>
      </c>
      <c r="F546" s="142" t="s">
        <v>193</v>
      </c>
      <c r="G546" s="149" t="s">
        <v>193</v>
      </c>
      <c r="H546" s="149" t="s">
        <v>193</v>
      </c>
      <c r="I546" s="139">
        <f t="shared" si="52"/>
        <v>43738.789937802358</v>
      </c>
      <c r="J546" s="137">
        <f t="shared" si="52"/>
        <v>57911.994222529371</v>
      </c>
      <c r="K546" s="137">
        <f t="shared" si="52"/>
        <v>63581.275936420177</v>
      </c>
      <c r="L546" s="137">
        <f t="shared" si="52"/>
        <v>69250.557650310991</v>
      </c>
      <c r="M546" s="140">
        <f t="shared" si="52"/>
        <v>79190.207408431248</v>
      </c>
      <c r="N546" s="177"/>
    </row>
    <row r="547" spans="1:14" x14ac:dyDescent="0.2">
      <c r="A547" s="191"/>
      <c r="B547" s="345"/>
      <c r="C547" s="192" t="s">
        <v>199</v>
      </c>
      <c r="D547" s="139">
        <f t="shared" ref="D547:H548" si="54">D506*$D$528</f>
        <v>42082.181644782308</v>
      </c>
      <c r="E547" s="137">
        <f t="shared" si="54"/>
        <v>56255.385929509328</v>
      </c>
      <c r="F547" s="137">
        <f t="shared" si="54"/>
        <v>61924.667643400142</v>
      </c>
      <c r="G547" s="138">
        <f t="shared" si="54"/>
        <v>67593.949357290941</v>
      </c>
      <c r="H547" s="138">
        <f t="shared" si="54"/>
        <v>77533.599115411198</v>
      </c>
      <c r="I547" s="139">
        <f t="shared" si="52"/>
        <v>43738.789937802358</v>
      </c>
      <c r="J547" s="137">
        <f t="shared" si="52"/>
        <v>57911.994222529371</v>
      </c>
      <c r="K547" s="137">
        <f t="shared" si="52"/>
        <v>63581.275936420177</v>
      </c>
      <c r="L547" s="137">
        <f t="shared" si="52"/>
        <v>69250.557650310991</v>
      </c>
      <c r="M547" s="140">
        <f t="shared" si="52"/>
        <v>79190.207408431248</v>
      </c>
      <c r="N547" s="177"/>
    </row>
    <row r="548" spans="1:14" x14ac:dyDescent="0.2">
      <c r="A548" s="191"/>
      <c r="B548" s="346"/>
      <c r="C548" s="192" t="s">
        <v>200</v>
      </c>
      <c r="D548" s="139">
        <f t="shared" si="54"/>
        <v>19474.350822391156</v>
      </c>
      <c r="E548" s="137">
        <f t="shared" si="54"/>
        <v>33647.555107118176</v>
      </c>
      <c r="F548" s="137">
        <f t="shared" si="54"/>
        <v>39316.836821008983</v>
      </c>
      <c r="G548" s="138">
        <f t="shared" si="54"/>
        <v>44986.118534899797</v>
      </c>
      <c r="H548" s="138">
        <f t="shared" si="54"/>
        <v>54925.768293020046</v>
      </c>
      <c r="I548" s="141" t="s">
        <v>193</v>
      </c>
      <c r="J548" s="142" t="s">
        <v>193</v>
      </c>
      <c r="K548" s="142" t="s">
        <v>193</v>
      </c>
      <c r="L548" s="142" t="s">
        <v>193</v>
      </c>
      <c r="M548" s="143" t="s">
        <v>193</v>
      </c>
      <c r="N548" s="177"/>
    </row>
    <row r="549" spans="1:14" ht="11.45" customHeight="1" x14ac:dyDescent="0.2">
      <c r="B549" s="347" t="s">
        <v>201</v>
      </c>
      <c r="C549" s="192" t="s">
        <v>187</v>
      </c>
      <c r="D549" s="139">
        <f t="shared" ref="D549:H553" si="55">D508*$D$529</f>
        <v>53098.655286800276</v>
      </c>
      <c r="E549" s="137">
        <f t="shared" si="55"/>
        <v>76291.171389080861</v>
      </c>
      <c r="F549" s="137">
        <f t="shared" si="55"/>
        <v>85568.177829993103</v>
      </c>
      <c r="G549" s="138">
        <f t="shared" si="55"/>
        <v>94845.184270905331</v>
      </c>
      <c r="H549" s="138">
        <f t="shared" si="55"/>
        <v>107051.77169315827</v>
      </c>
      <c r="I549" s="139">
        <f t="shared" ref="I549:M561" si="56">I508*$I$529</f>
        <v>55234.808085694545</v>
      </c>
      <c r="J549" s="137">
        <f t="shared" si="56"/>
        <v>78427.324187975129</v>
      </c>
      <c r="K549" s="137">
        <f t="shared" si="56"/>
        <v>87704.330628887372</v>
      </c>
      <c r="L549" s="137">
        <f t="shared" si="56"/>
        <v>96981.337069799585</v>
      </c>
      <c r="M549" s="140">
        <f t="shared" si="56"/>
        <v>109187.92449205252</v>
      </c>
      <c r="N549" s="177"/>
    </row>
    <row r="550" spans="1:14" x14ac:dyDescent="0.2">
      <c r="B550" s="348"/>
      <c r="C550" s="192" t="s">
        <v>188</v>
      </c>
      <c r="D550" s="139">
        <f t="shared" si="55"/>
        <v>53098.655286800276</v>
      </c>
      <c r="E550" s="137">
        <f t="shared" si="55"/>
        <v>76291.171389080861</v>
      </c>
      <c r="F550" s="137">
        <f t="shared" si="55"/>
        <v>85568.177829993103</v>
      </c>
      <c r="G550" s="138">
        <f t="shared" si="55"/>
        <v>94845.184270905331</v>
      </c>
      <c r="H550" s="138">
        <f t="shared" si="55"/>
        <v>107051.77169315827</v>
      </c>
      <c r="I550" s="139">
        <f t="shared" si="56"/>
        <v>41426.106064270913</v>
      </c>
      <c r="J550" s="137">
        <f t="shared" si="56"/>
        <v>58820.493140981343</v>
      </c>
      <c r="K550" s="137">
        <f t="shared" si="56"/>
        <v>65778.247971665522</v>
      </c>
      <c r="L550" s="137">
        <f t="shared" si="56"/>
        <v>72736.002802349685</v>
      </c>
      <c r="M550" s="140">
        <f t="shared" si="56"/>
        <v>81890.943369039407</v>
      </c>
      <c r="N550" s="177"/>
    </row>
    <row r="551" spans="1:14" x14ac:dyDescent="0.2">
      <c r="B551" s="348"/>
      <c r="C551" s="192" t="s">
        <v>189</v>
      </c>
      <c r="D551" s="139">
        <f t="shared" si="55"/>
        <v>78732.488873531445</v>
      </c>
      <c r="E551" s="137">
        <f t="shared" si="55"/>
        <v>101925.00497581203</v>
      </c>
      <c r="F551" s="137">
        <f t="shared" si="55"/>
        <v>111202.01141672427</v>
      </c>
      <c r="G551" s="138">
        <f t="shared" si="55"/>
        <v>120479.0178576365</v>
      </c>
      <c r="H551" s="138">
        <f t="shared" si="55"/>
        <v>132685.60527988942</v>
      </c>
      <c r="I551" s="139">
        <f t="shared" si="56"/>
        <v>80868.6416724257</v>
      </c>
      <c r="J551" s="137">
        <f t="shared" si="56"/>
        <v>104061.15777470628</v>
      </c>
      <c r="K551" s="137">
        <f t="shared" si="56"/>
        <v>113338.16421561854</v>
      </c>
      <c r="L551" s="137">
        <f t="shared" si="56"/>
        <v>122615.17065653077</v>
      </c>
      <c r="M551" s="140">
        <f t="shared" si="56"/>
        <v>134821.75807878372</v>
      </c>
      <c r="N551" s="177"/>
    </row>
    <row r="552" spans="1:14" x14ac:dyDescent="0.2">
      <c r="B552" s="348"/>
      <c r="C552" s="192" t="s">
        <v>190</v>
      </c>
      <c r="D552" s="139">
        <f t="shared" si="55"/>
        <v>61643.266482377338</v>
      </c>
      <c r="E552" s="137">
        <f t="shared" si="55"/>
        <v>84835.782584657922</v>
      </c>
      <c r="F552" s="137">
        <f t="shared" si="55"/>
        <v>94112.789025570164</v>
      </c>
      <c r="G552" s="138">
        <f t="shared" si="55"/>
        <v>103389.79546648238</v>
      </c>
      <c r="H552" s="138">
        <f t="shared" si="55"/>
        <v>115596.38288873532</v>
      </c>
      <c r="I552" s="139">
        <f t="shared" si="56"/>
        <v>38267.651568762965</v>
      </c>
      <c r="J552" s="137">
        <f t="shared" si="56"/>
        <v>52183.161230131314</v>
      </c>
      <c r="K552" s="137">
        <f t="shared" si="56"/>
        <v>57749.365094678644</v>
      </c>
      <c r="L552" s="137">
        <f t="shared" si="56"/>
        <v>63315.568959225995</v>
      </c>
      <c r="M552" s="140">
        <f t="shared" si="56"/>
        <v>70639.521412577757</v>
      </c>
      <c r="N552" s="177"/>
    </row>
    <row r="553" spans="1:14" x14ac:dyDescent="0.2">
      <c r="B553" s="348"/>
      <c r="C553" s="192" t="s">
        <v>191</v>
      </c>
      <c r="D553" s="139">
        <f t="shared" si="55"/>
        <v>53098.655286800276</v>
      </c>
      <c r="E553" s="137">
        <f t="shared" si="55"/>
        <v>76291.171389080861</v>
      </c>
      <c r="F553" s="137">
        <f t="shared" si="55"/>
        <v>85568.177829993103</v>
      </c>
      <c r="G553" s="138">
        <f t="shared" si="55"/>
        <v>94845.184270905331</v>
      </c>
      <c r="H553" s="138">
        <f t="shared" si="55"/>
        <v>107051.77169315827</v>
      </c>
      <c r="I553" s="139">
        <f t="shared" si="56"/>
        <v>33140.884851416726</v>
      </c>
      <c r="J553" s="137">
        <f t="shared" si="56"/>
        <v>47056.394512785089</v>
      </c>
      <c r="K553" s="137">
        <f t="shared" si="56"/>
        <v>52622.598377332419</v>
      </c>
      <c r="L553" s="137">
        <f t="shared" si="56"/>
        <v>58188.802241879755</v>
      </c>
      <c r="M553" s="140">
        <f t="shared" si="56"/>
        <v>65512.754695231524</v>
      </c>
      <c r="N553" s="177"/>
    </row>
    <row r="554" spans="1:14" x14ac:dyDescent="0.2">
      <c r="B554" s="348"/>
      <c r="C554" s="192" t="s">
        <v>192</v>
      </c>
      <c r="D554" s="141" t="s">
        <v>193</v>
      </c>
      <c r="E554" s="142" t="s">
        <v>193</v>
      </c>
      <c r="F554" s="142" t="s">
        <v>193</v>
      </c>
      <c r="G554" s="149" t="s">
        <v>193</v>
      </c>
      <c r="H554" s="149" t="s">
        <v>193</v>
      </c>
      <c r="I554" s="139">
        <f t="shared" si="56"/>
        <v>27617.404042847273</v>
      </c>
      <c r="J554" s="137">
        <f t="shared" si="56"/>
        <v>39213.662093987565</v>
      </c>
      <c r="K554" s="137">
        <f t="shared" si="56"/>
        <v>43852.165314443686</v>
      </c>
      <c r="L554" s="137">
        <f t="shared" si="56"/>
        <v>48490.668534899793</v>
      </c>
      <c r="M554" s="140">
        <f t="shared" si="56"/>
        <v>54593.962246026262</v>
      </c>
      <c r="N554" s="177"/>
    </row>
    <row r="555" spans="1:14" x14ac:dyDescent="0.2">
      <c r="B555" s="348"/>
      <c r="C555" s="192" t="s">
        <v>194</v>
      </c>
      <c r="D555" s="139">
        <f>D514*$D$529</f>
        <v>61643.266482377338</v>
      </c>
      <c r="E555" s="137">
        <f>E514*$D$529</f>
        <v>84835.782584657922</v>
      </c>
      <c r="F555" s="137">
        <f>F514*$D$529</f>
        <v>94112.789025570179</v>
      </c>
      <c r="G555" s="138">
        <f>G514*$D$529</f>
        <v>103389.79546648241</v>
      </c>
      <c r="H555" s="138">
        <f>H514*$D$529</f>
        <v>115596.38288873534</v>
      </c>
      <c r="I555" s="139">
        <f t="shared" si="56"/>
        <v>47834.564460953698</v>
      </c>
      <c r="J555" s="137">
        <f t="shared" si="56"/>
        <v>65228.951537664136</v>
      </c>
      <c r="K555" s="137">
        <f t="shared" si="56"/>
        <v>72186.706368348314</v>
      </c>
      <c r="L555" s="137">
        <f t="shared" si="56"/>
        <v>79144.461199032492</v>
      </c>
      <c r="M555" s="140">
        <f t="shared" si="56"/>
        <v>88299.401765722199</v>
      </c>
      <c r="N555" s="177"/>
    </row>
    <row r="556" spans="1:14" x14ac:dyDescent="0.2">
      <c r="B556" s="348"/>
      <c r="C556" s="192" t="s">
        <v>195</v>
      </c>
      <c r="D556" s="139">
        <f t="shared" ref="D556:H557" si="57">D515*$D$529</f>
        <v>87277.100069108492</v>
      </c>
      <c r="E556" s="137">
        <f t="shared" si="57"/>
        <v>110469.61617138909</v>
      </c>
      <c r="F556" s="137">
        <f t="shared" si="57"/>
        <v>119746.62261230135</v>
      </c>
      <c r="G556" s="138">
        <f t="shared" si="57"/>
        <v>129023.62905321356</v>
      </c>
      <c r="H556" s="138">
        <f t="shared" si="57"/>
        <v>141230.2164754665</v>
      </c>
      <c r="I556" s="139">
        <f t="shared" si="56"/>
        <v>53647.951720801677</v>
      </c>
      <c r="J556" s="137">
        <f t="shared" si="56"/>
        <v>67563.461382170019</v>
      </c>
      <c r="K556" s="137">
        <f t="shared" si="56"/>
        <v>73129.665246717355</v>
      </c>
      <c r="L556" s="137">
        <f t="shared" si="56"/>
        <v>78695.869111264692</v>
      </c>
      <c r="M556" s="140">
        <f t="shared" si="56"/>
        <v>86019.821564616446</v>
      </c>
      <c r="N556" s="177"/>
    </row>
    <row r="557" spans="1:14" x14ac:dyDescent="0.2">
      <c r="B557" s="348"/>
      <c r="C557" s="192" t="s">
        <v>196</v>
      </c>
      <c r="D557" s="139">
        <f t="shared" si="57"/>
        <v>73971.919778852796</v>
      </c>
      <c r="E557" s="137">
        <f t="shared" si="57"/>
        <v>101802.93910158952</v>
      </c>
      <c r="F557" s="137">
        <f t="shared" si="57"/>
        <v>112935.3468306842</v>
      </c>
      <c r="G557" s="138">
        <f t="shared" si="57"/>
        <v>124067.75455977887</v>
      </c>
      <c r="H557" s="138">
        <f t="shared" si="57"/>
        <v>138715.65946648241</v>
      </c>
      <c r="I557" s="139">
        <f t="shared" si="56"/>
        <v>76535.303137525931</v>
      </c>
      <c r="J557" s="137">
        <f t="shared" si="56"/>
        <v>104366.32246026263</v>
      </c>
      <c r="K557" s="137">
        <f t="shared" si="56"/>
        <v>115498.73018935729</v>
      </c>
      <c r="L557" s="137">
        <f t="shared" si="56"/>
        <v>126631.13791845199</v>
      </c>
      <c r="M557" s="140">
        <f t="shared" si="56"/>
        <v>141279.04282515551</v>
      </c>
      <c r="N557" s="177"/>
    </row>
    <row r="558" spans="1:14" x14ac:dyDescent="0.2">
      <c r="B558" s="348"/>
      <c r="C558" s="192" t="s">
        <v>197</v>
      </c>
      <c r="D558" s="139">
        <f>D517*$D$529</f>
        <v>95821.711264685568</v>
      </c>
      <c r="E558" s="137">
        <f>E517*$D$529</f>
        <v>119014.22736696614</v>
      </c>
      <c r="F558" s="137">
        <f>F517*$D$529</f>
        <v>128291.23380787839</v>
      </c>
      <c r="G558" s="138">
        <f>G517*$D$529</f>
        <v>137568.24024879062</v>
      </c>
      <c r="H558" s="138">
        <f>H517*$D$529</f>
        <v>149774.82767104357</v>
      </c>
      <c r="I558" s="139">
        <f t="shared" si="56"/>
        <v>58774.718438147895</v>
      </c>
      <c r="J558" s="137">
        <f t="shared" si="56"/>
        <v>72690.228099516244</v>
      </c>
      <c r="K558" s="137">
        <f t="shared" si="56"/>
        <v>78256.431964063566</v>
      </c>
      <c r="L558" s="137">
        <f t="shared" si="56"/>
        <v>83822.635828610917</v>
      </c>
      <c r="M558" s="140">
        <f t="shared" si="56"/>
        <v>91146.588281962686</v>
      </c>
      <c r="N558" s="177"/>
    </row>
    <row r="559" spans="1:14" x14ac:dyDescent="0.2">
      <c r="B559" s="348"/>
      <c r="C559" s="192" t="s">
        <v>198</v>
      </c>
      <c r="D559" s="141" t="s">
        <v>193</v>
      </c>
      <c r="E559" s="142" t="s">
        <v>193</v>
      </c>
      <c r="F559" s="142" t="s">
        <v>193</v>
      </c>
      <c r="G559" s="149" t="s">
        <v>193</v>
      </c>
      <c r="H559" s="149" t="s">
        <v>193</v>
      </c>
      <c r="I559" s="139">
        <f t="shared" si="56"/>
        <v>73468.398047684881</v>
      </c>
      <c r="J559" s="137">
        <f t="shared" si="56"/>
        <v>90862.785124395319</v>
      </c>
      <c r="K559" s="137">
        <f t="shared" si="56"/>
        <v>97820.539955079497</v>
      </c>
      <c r="L559" s="137">
        <f t="shared" si="56"/>
        <v>104778.29478576366</v>
      </c>
      <c r="M559" s="140">
        <f t="shared" si="56"/>
        <v>113933.23535245335</v>
      </c>
      <c r="N559" s="177"/>
    </row>
    <row r="560" spans="1:14" x14ac:dyDescent="0.2">
      <c r="B560" s="348"/>
      <c r="C560" s="192" t="s">
        <v>199</v>
      </c>
      <c r="D560" s="139">
        <f t="shared" ref="D560:H561" si="58">D519*$D$529</f>
        <v>94478.98664823774</v>
      </c>
      <c r="E560" s="137">
        <f t="shared" si="58"/>
        <v>122310.00597097445</v>
      </c>
      <c r="F560" s="137">
        <f t="shared" si="58"/>
        <v>133442.4137000691</v>
      </c>
      <c r="G560" s="138">
        <f t="shared" si="58"/>
        <v>144574.8214291638</v>
      </c>
      <c r="H560" s="138">
        <f t="shared" si="58"/>
        <v>159222.72633586731</v>
      </c>
      <c r="I560" s="139">
        <f t="shared" si="56"/>
        <v>97042.37000691086</v>
      </c>
      <c r="J560" s="137">
        <f t="shared" si="56"/>
        <v>124873.38932964756</v>
      </c>
      <c r="K560" s="137">
        <f t="shared" si="56"/>
        <v>136005.79705874223</v>
      </c>
      <c r="L560" s="137">
        <f t="shared" si="56"/>
        <v>147138.2047878369</v>
      </c>
      <c r="M560" s="140">
        <f t="shared" si="56"/>
        <v>161786.10969454044</v>
      </c>
      <c r="N560" s="177"/>
    </row>
    <row r="561" spans="1:14" ht="12" thickBot="1" x14ac:dyDescent="0.25">
      <c r="B561" s="349"/>
      <c r="C561" s="193" t="s">
        <v>200</v>
      </c>
      <c r="D561" s="144">
        <f t="shared" si="58"/>
        <v>21605.659737387698</v>
      </c>
      <c r="E561" s="145">
        <f t="shared" si="58"/>
        <v>35521.16939875605</v>
      </c>
      <c r="F561" s="145">
        <f t="shared" si="58"/>
        <v>41087.373263303387</v>
      </c>
      <c r="G561" s="146">
        <f t="shared" si="58"/>
        <v>46653.577127850738</v>
      </c>
      <c r="H561" s="146">
        <f t="shared" si="58"/>
        <v>53977.5295812025</v>
      </c>
      <c r="I561" s="144">
        <f t="shared" si="56"/>
        <v>15258.234277816173</v>
      </c>
      <c r="J561" s="145">
        <f t="shared" si="56"/>
        <v>24535.240718728404</v>
      </c>
      <c r="K561" s="145">
        <f t="shared" si="56"/>
        <v>28246.043295093299</v>
      </c>
      <c r="L561" s="145">
        <f t="shared" si="56"/>
        <v>31956.845871458194</v>
      </c>
      <c r="M561" s="147">
        <f t="shared" si="56"/>
        <v>36839.480840359363</v>
      </c>
      <c r="N561" s="177"/>
    </row>
    <row r="562" spans="1:14" ht="21" x14ac:dyDescent="0.2">
      <c r="A562" s="187"/>
      <c r="B562" s="46" t="s">
        <v>246</v>
      </c>
      <c r="C562" s="47"/>
      <c r="D562" s="48"/>
      <c r="E562" s="49"/>
      <c r="F562" s="49"/>
      <c r="G562" s="49"/>
      <c r="H562" s="49"/>
      <c r="I562" s="49"/>
      <c r="J562" s="49"/>
      <c r="K562" s="49"/>
      <c r="L562" s="49"/>
      <c r="M562" s="50">
        <f>SUMPRODUCT('[1]Нормативы ДО'!D574:M604,'[1]Нормативы ДО'!$D$638:$M$668)</f>
        <v>553525656.32483137</v>
      </c>
      <c r="N562" s="177"/>
    </row>
    <row r="563" spans="1:14" ht="14.25" outlineLevel="1" x14ac:dyDescent="0.25">
      <c r="B563" s="125" t="s">
        <v>247</v>
      </c>
      <c r="C563" s="122"/>
      <c r="D563" s="150">
        <v>4.6010599999999999E-2</v>
      </c>
      <c r="E563" s="67"/>
      <c r="F563" s="67"/>
      <c r="G563" s="68"/>
      <c r="H563" s="68"/>
      <c r="I563" s="150">
        <v>7.8218099999999999E-2</v>
      </c>
      <c r="J563" s="67"/>
      <c r="K563" s="67"/>
      <c r="L563" s="67"/>
      <c r="M563" s="67"/>
      <c r="N563" s="177"/>
    </row>
    <row r="564" spans="1:14" ht="14.25" outlineLevel="1" x14ac:dyDescent="0.25">
      <c r="B564" s="151" t="s">
        <v>248</v>
      </c>
      <c r="C564" s="122"/>
      <c r="D564" s="152">
        <f>D563*F490</f>
        <v>4757.688095303386</v>
      </c>
      <c r="E564" s="153"/>
      <c r="F564" s="153"/>
      <c r="G564" s="154"/>
      <c r="H564" s="154"/>
      <c r="I564" s="152">
        <f>I563*K490</f>
        <v>6977.9700767151235</v>
      </c>
      <c r="J564" s="153"/>
      <c r="K564" s="153"/>
      <c r="L564" s="153"/>
      <c r="M564" s="153"/>
      <c r="N564" s="177"/>
    </row>
    <row r="565" spans="1:14" ht="14.25" outlineLevel="1" x14ac:dyDescent="0.25">
      <c r="B565" s="125" t="s">
        <v>249</v>
      </c>
      <c r="C565" s="126"/>
      <c r="D565" s="206"/>
      <c r="E565" s="206"/>
      <c r="F565" s="206"/>
      <c r="G565" s="207"/>
      <c r="H565" s="207"/>
      <c r="I565" s="206"/>
      <c r="J565" s="206"/>
      <c r="K565" s="206"/>
      <c r="L565" s="206"/>
      <c r="M565" s="206"/>
      <c r="N565" s="177"/>
    </row>
    <row r="566" spans="1:14" ht="10.9" customHeight="1" outlineLevel="1" x14ac:dyDescent="0.2">
      <c r="B566" s="348" t="s">
        <v>250</v>
      </c>
      <c r="C566" s="188" t="s">
        <v>181</v>
      </c>
      <c r="D566" s="92">
        <v>1</v>
      </c>
      <c r="E566" s="67"/>
      <c r="F566" s="67"/>
      <c r="G566" s="68"/>
      <c r="H566" s="68"/>
      <c r="I566" s="92">
        <v>1</v>
      </c>
      <c r="J566" s="67"/>
      <c r="K566" s="67"/>
      <c r="L566" s="67"/>
      <c r="M566" s="67"/>
      <c r="N566" s="177"/>
    </row>
    <row r="567" spans="1:14" ht="10.9" customHeight="1" outlineLevel="1" x14ac:dyDescent="0.2">
      <c r="B567" s="348"/>
      <c r="C567" s="190" t="s">
        <v>182</v>
      </c>
      <c r="D567" s="93">
        <v>1.0680000000000001</v>
      </c>
      <c r="E567" s="69"/>
      <c r="F567" s="69"/>
      <c r="G567" s="70"/>
      <c r="H567" s="70"/>
      <c r="I567" s="93">
        <v>1.0229999999999999</v>
      </c>
      <c r="J567" s="69"/>
      <c r="K567" s="69"/>
      <c r="L567" s="69"/>
      <c r="M567" s="69"/>
      <c r="N567" s="177"/>
    </row>
    <row r="568" spans="1:14" ht="10.9" customHeight="1" outlineLevel="1" x14ac:dyDescent="0.2">
      <c r="B568" s="348"/>
      <c r="C568" s="190" t="s">
        <v>183</v>
      </c>
      <c r="D568" s="93">
        <v>1.2310000000000001</v>
      </c>
      <c r="E568" s="69"/>
      <c r="F568" s="69"/>
      <c r="G568" s="70"/>
      <c r="H568" s="70"/>
      <c r="I568" s="93">
        <v>1.081</v>
      </c>
      <c r="J568" s="69"/>
      <c r="K568" s="69"/>
      <c r="L568" s="69"/>
      <c r="M568" s="69"/>
      <c r="N568" s="177"/>
    </row>
    <row r="569" spans="1:14" ht="10.9" customHeight="1" outlineLevel="1" x14ac:dyDescent="0.2">
      <c r="B569" s="348"/>
      <c r="C569" s="188" t="s">
        <v>184</v>
      </c>
      <c r="D569" s="93">
        <v>1.2310000000000001</v>
      </c>
      <c r="E569" s="69"/>
      <c r="F569" s="69"/>
      <c r="G569" s="70"/>
      <c r="H569" s="70"/>
      <c r="I569" s="93">
        <v>1.198</v>
      </c>
      <c r="J569" s="69"/>
      <c r="K569" s="69"/>
      <c r="L569" s="69"/>
      <c r="M569" s="69"/>
      <c r="N569" s="177"/>
    </row>
    <row r="570" spans="1:14" ht="10.9" customHeight="1" outlineLevel="1" x14ac:dyDescent="0.2">
      <c r="B570" s="354"/>
      <c r="C570" s="188" t="s">
        <v>185</v>
      </c>
      <c r="D570" s="93">
        <v>1.7170000000000001</v>
      </c>
      <c r="E570" s="69"/>
      <c r="F570" s="69"/>
      <c r="G570" s="70"/>
      <c r="H570" s="70"/>
      <c r="I570" s="93">
        <v>1.548</v>
      </c>
      <c r="J570" s="69"/>
      <c r="K570" s="69"/>
      <c r="L570" s="69"/>
      <c r="M570" s="69"/>
      <c r="N570" s="177"/>
    </row>
    <row r="571" spans="1:14" ht="10.9" customHeight="1" outlineLevel="1" x14ac:dyDescent="0.2">
      <c r="B571" s="216" t="s">
        <v>186</v>
      </c>
      <c r="C571" s="218"/>
      <c r="D571" s="219">
        <v>1.0268999999999999</v>
      </c>
      <c r="E571" s="69"/>
      <c r="F571" s="69"/>
      <c r="G571" s="70"/>
      <c r="H571" s="70"/>
      <c r="I571" s="219">
        <f>D571</f>
        <v>1.0268999999999999</v>
      </c>
      <c r="J571" s="69"/>
      <c r="K571" s="69"/>
      <c r="L571" s="69"/>
      <c r="M571" s="69"/>
      <c r="N571" s="177"/>
    </row>
    <row r="572" spans="1:14" ht="10.9" customHeight="1" outlineLevel="1" x14ac:dyDescent="0.2">
      <c r="B572" s="216" t="s">
        <v>201</v>
      </c>
      <c r="C572" s="218"/>
      <c r="D572" s="219">
        <f>D571</f>
        <v>1.0268999999999999</v>
      </c>
      <c r="E572" s="69"/>
      <c r="F572" s="69"/>
      <c r="G572" s="70"/>
      <c r="H572" s="70"/>
      <c r="I572" s="97">
        <f>I571</f>
        <v>1.0268999999999999</v>
      </c>
      <c r="J572" s="69"/>
      <c r="K572" s="69"/>
      <c r="L572" s="69"/>
      <c r="M572" s="69"/>
      <c r="N572" s="177"/>
    </row>
    <row r="573" spans="1:14" ht="12.75" x14ac:dyDescent="0.2">
      <c r="B573" s="74" t="s">
        <v>251</v>
      </c>
      <c r="C573" s="52"/>
      <c r="D573" s="196"/>
      <c r="E573" s="196"/>
      <c r="F573" s="196"/>
      <c r="G573" s="197"/>
      <c r="H573" s="197"/>
      <c r="I573" s="196"/>
      <c r="J573" s="196"/>
      <c r="K573" s="196"/>
      <c r="L573" s="196"/>
      <c r="M573" s="196"/>
      <c r="N573" s="177"/>
    </row>
    <row r="574" spans="1:14" ht="11.45" customHeight="1" x14ac:dyDescent="0.2">
      <c r="B574" s="348" t="s">
        <v>250</v>
      </c>
      <c r="C574" s="188" t="s">
        <v>181</v>
      </c>
      <c r="D574" s="133">
        <f t="shared" ref="D574:H578" si="59">$D$564*$D566</f>
        <v>4757.688095303386</v>
      </c>
      <c r="E574" s="134">
        <f t="shared" si="59"/>
        <v>4757.688095303386</v>
      </c>
      <c r="F574" s="134">
        <f t="shared" si="59"/>
        <v>4757.688095303386</v>
      </c>
      <c r="G574" s="135">
        <f t="shared" si="59"/>
        <v>4757.688095303386</v>
      </c>
      <c r="H574" s="135">
        <f t="shared" si="59"/>
        <v>4757.688095303386</v>
      </c>
      <c r="I574" s="133">
        <f t="shared" ref="I574:M578" si="60">$I$564*$I566</f>
        <v>6977.9700767151235</v>
      </c>
      <c r="J574" s="134">
        <f t="shared" si="60"/>
        <v>6977.9700767151235</v>
      </c>
      <c r="K574" s="134">
        <f t="shared" si="60"/>
        <v>6977.9700767151235</v>
      </c>
      <c r="L574" s="134">
        <f t="shared" si="60"/>
        <v>6977.9700767151235</v>
      </c>
      <c r="M574" s="136">
        <f t="shared" si="60"/>
        <v>6977.9700767151235</v>
      </c>
      <c r="N574" s="177"/>
    </row>
    <row r="575" spans="1:14" x14ac:dyDescent="0.2">
      <c r="B575" s="348"/>
      <c r="C575" s="190" t="s">
        <v>182</v>
      </c>
      <c r="D575" s="139">
        <f t="shared" si="59"/>
        <v>5081.2108857840167</v>
      </c>
      <c r="E575" s="137">
        <f t="shared" si="59"/>
        <v>5081.2108857840167</v>
      </c>
      <c r="F575" s="137">
        <f t="shared" si="59"/>
        <v>5081.2108857840167</v>
      </c>
      <c r="G575" s="138">
        <f t="shared" si="59"/>
        <v>5081.2108857840167</v>
      </c>
      <c r="H575" s="138">
        <f t="shared" si="59"/>
        <v>5081.2108857840167</v>
      </c>
      <c r="I575" s="139">
        <f t="shared" si="60"/>
        <v>7138.4633884795703</v>
      </c>
      <c r="J575" s="137">
        <f t="shared" si="60"/>
        <v>7138.4633884795703</v>
      </c>
      <c r="K575" s="137">
        <f t="shared" si="60"/>
        <v>7138.4633884795703</v>
      </c>
      <c r="L575" s="137">
        <f t="shared" si="60"/>
        <v>7138.4633884795703</v>
      </c>
      <c r="M575" s="140">
        <f t="shared" si="60"/>
        <v>7138.4633884795703</v>
      </c>
      <c r="N575" s="177"/>
    </row>
    <row r="576" spans="1:14" x14ac:dyDescent="0.2">
      <c r="B576" s="348"/>
      <c r="C576" s="190" t="s">
        <v>183</v>
      </c>
      <c r="D576" s="139">
        <f t="shared" si="59"/>
        <v>5856.7140453184684</v>
      </c>
      <c r="E576" s="137">
        <f t="shared" si="59"/>
        <v>5856.7140453184684</v>
      </c>
      <c r="F576" s="137">
        <f t="shared" si="59"/>
        <v>5856.7140453184684</v>
      </c>
      <c r="G576" s="138">
        <f t="shared" si="59"/>
        <v>5856.7140453184684</v>
      </c>
      <c r="H576" s="138">
        <f t="shared" si="59"/>
        <v>5856.7140453184684</v>
      </c>
      <c r="I576" s="139">
        <f t="shared" si="60"/>
        <v>7543.185652929048</v>
      </c>
      <c r="J576" s="137">
        <f t="shared" si="60"/>
        <v>7543.185652929048</v>
      </c>
      <c r="K576" s="137">
        <f t="shared" si="60"/>
        <v>7543.185652929048</v>
      </c>
      <c r="L576" s="137">
        <f t="shared" si="60"/>
        <v>7543.185652929048</v>
      </c>
      <c r="M576" s="140">
        <f t="shared" si="60"/>
        <v>7543.185652929048</v>
      </c>
      <c r="N576" s="177"/>
    </row>
    <row r="577" spans="1:14" x14ac:dyDescent="0.2">
      <c r="B577" s="348"/>
      <c r="C577" s="188" t="s">
        <v>184</v>
      </c>
      <c r="D577" s="139">
        <f t="shared" si="59"/>
        <v>5856.7140453184684</v>
      </c>
      <c r="E577" s="137">
        <f t="shared" si="59"/>
        <v>5856.7140453184684</v>
      </c>
      <c r="F577" s="137">
        <f t="shared" si="59"/>
        <v>5856.7140453184684</v>
      </c>
      <c r="G577" s="138">
        <f t="shared" si="59"/>
        <v>5856.7140453184684</v>
      </c>
      <c r="H577" s="138">
        <f t="shared" si="59"/>
        <v>5856.7140453184684</v>
      </c>
      <c r="I577" s="139">
        <f t="shared" si="60"/>
        <v>8359.6081519047184</v>
      </c>
      <c r="J577" s="137">
        <f t="shared" si="60"/>
        <v>8359.6081519047184</v>
      </c>
      <c r="K577" s="137">
        <f t="shared" si="60"/>
        <v>8359.6081519047184</v>
      </c>
      <c r="L577" s="137">
        <f t="shared" si="60"/>
        <v>8359.6081519047184</v>
      </c>
      <c r="M577" s="140">
        <f t="shared" si="60"/>
        <v>8359.6081519047184</v>
      </c>
      <c r="N577" s="177"/>
    </row>
    <row r="578" spans="1:14" x14ac:dyDescent="0.2">
      <c r="B578" s="354"/>
      <c r="C578" s="188" t="s">
        <v>185</v>
      </c>
      <c r="D578" s="139">
        <f t="shared" si="59"/>
        <v>8168.9504596359138</v>
      </c>
      <c r="E578" s="137">
        <f t="shared" si="59"/>
        <v>8168.9504596359138</v>
      </c>
      <c r="F578" s="137">
        <f t="shared" si="59"/>
        <v>8168.9504596359138</v>
      </c>
      <c r="G578" s="138">
        <f t="shared" si="59"/>
        <v>8168.9504596359138</v>
      </c>
      <c r="H578" s="138">
        <f t="shared" si="59"/>
        <v>8168.9504596359138</v>
      </c>
      <c r="I578" s="139">
        <f t="shared" si="60"/>
        <v>10801.897678755011</v>
      </c>
      <c r="J578" s="137">
        <f t="shared" si="60"/>
        <v>10801.897678755011</v>
      </c>
      <c r="K578" s="137">
        <f t="shared" si="60"/>
        <v>10801.897678755011</v>
      </c>
      <c r="L578" s="137">
        <f t="shared" si="60"/>
        <v>10801.897678755011</v>
      </c>
      <c r="M578" s="140">
        <f t="shared" si="60"/>
        <v>10801.897678755011</v>
      </c>
      <c r="N578" s="177"/>
    </row>
    <row r="579" spans="1:14" ht="11.45" customHeight="1" x14ac:dyDescent="0.2">
      <c r="A579" s="191"/>
      <c r="B579" s="344" t="s">
        <v>252</v>
      </c>
      <c r="C579" s="192" t="s">
        <v>187</v>
      </c>
      <c r="D579" s="139">
        <f t="shared" ref="D579:H588" si="61">$D$564*$D$571</f>
        <v>4885.6699050670468</v>
      </c>
      <c r="E579" s="137">
        <f t="shared" si="61"/>
        <v>4885.6699050670468</v>
      </c>
      <c r="F579" s="137">
        <f t="shared" si="61"/>
        <v>4885.6699050670468</v>
      </c>
      <c r="G579" s="138">
        <f t="shared" si="61"/>
        <v>4885.6699050670468</v>
      </c>
      <c r="H579" s="138">
        <f t="shared" si="61"/>
        <v>4885.6699050670468</v>
      </c>
      <c r="I579" s="139">
        <f t="shared" ref="I579:M590" si="62">$I$564*$I$571</f>
        <v>7165.6774717787594</v>
      </c>
      <c r="J579" s="137">
        <f t="shared" si="62"/>
        <v>7165.6774717787594</v>
      </c>
      <c r="K579" s="137">
        <f t="shared" si="62"/>
        <v>7165.6774717787594</v>
      </c>
      <c r="L579" s="137">
        <f t="shared" si="62"/>
        <v>7165.6774717787594</v>
      </c>
      <c r="M579" s="140">
        <f t="shared" si="62"/>
        <v>7165.6774717787594</v>
      </c>
      <c r="N579" s="177"/>
    </row>
    <row r="580" spans="1:14" x14ac:dyDescent="0.2">
      <c r="A580" s="191"/>
      <c r="B580" s="345"/>
      <c r="C580" s="192" t="s">
        <v>188</v>
      </c>
      <c r="D580" s="139">
        <f t="shared" si="61"/>
        <v>4885.6699050670468</v>
      </c>
      <c r="E580" s="137">
        <f t="shared" si="61"/>
        <v>4885.6699050670468</v>
      </c>
      <c r="F580" s="137">
        <f t="shared" si="61"/>
        <v>4885.6699050670468</v>
      </c>
      <c r="G580" s="138">
        <f t="shared" si="61"/>
        <v>4885.6699050670468</v>
      </c>
      <c r="H580" s="138">
        <f t="shared" si="61"/>
        <v>4885.6699050670468</v>
      </c>
      <c r="I580" s="139">
        <f t="shared" si="62"/>
        <v>7165.6774717787594</v>
      </c>
      <c r="J580" s="137">
        <f t="shared" si="62"/>
        <v>7165.6774717787594</v>
      </c>
      <c r="K580" s="137">
        <f t="shared" si="62"/>
        <v>7165.6774717787594</v>
      </c>
      <c r="L580" s="137">
        <f t="shared" si="62"/>
        <v>7165.6774717787594</v>
      </c>
      <c r="M580" s="140">
        <f t="shared" si="62"/>
        <v>7165.6774717787594</v>
      </c>
      <c r="N580" s="177"/>
    </row>
    <row r="581" spans="1:14" x14ac:dyDescent="0.2">
      <c r="A581" s="191"/>
      <c r="B581" s="345"/>
      <c r="C581" s="192" t="s">
        <v>189</v>
      </c>
      <c r="D581" s="139">
        <f t="shared" si="61"/>
        <v>4885.6699050670468</v>
      </c>
      <c r="E581" s="137">
        <f t="shared" si="61"/>
        <v>4885.6699050670468</v>
      </c>
      <c r="F581" s="137">
        <f t="shared" si="61"/>
        <v>4885.6699050670468</v>
      </c>
      <c r="G581" s="138">
        <f t="shared" si="61"/>
        <v>4885.6699050670468</v>
      </c>
      <c r="H581" s="138">
        <f t="shared" si="61"/>
        <v>4885.6699050670468</v>
      </c>
      <c r="I581" s="139">
        <f t="shared" si="62"/>
        <v>7165.6774717787594</v>
      </c>
      <c r="J581" s="137">
        <f t="shared" si="62"/>
        <v>7165.6774717787594</v>
      </c>
      <c r="K581" s="137">
        <f t="shared" si="62"/>
        <v>7165.6774717787594</v>
      </c>
      <c r="L581" s="137">
        <f t="shared" si="62"/>
        <v>7165.6774717787594</v>
      </c>
      <c r="M581" s="140">
        <f t="shared" si="62"/>
        <v>7165.6774717787594</v>
      </c>
      <c r="N581" s="177"/>
    </row>
    <row r="582" spans="1:14" x14ac:dyDescent="0.2">
      <c r="A582" s="191"/>
      <c r="B582" s="345"/>
      <c r="C582" s="192" t="s">
        <v>190</v>
      </c>
      <c r="D582" s="139">
        <f t="shared" si="61"/>
        <v>4885.6699050670468</v>
      </c>
      <c r="E582" s="137">
        <f t="shared" si="61"/>
        <v>4885.6699050670468</v>
      </c>
      <c r="F582" s="137">
        <f t="shared" si="61"/>
        <v>4885.6699050670468</v>
      </c>
      <c r="G582" s="138">
        <f t="shared" si="61"/>
        <v>4885.6699050670468</v>
      </c>
      <c r="H582" s="138">
        <f t="shared" si="61"/>
        <v>4885.6699050670468</v>
      </c>
      <c r="I582" s="139">
        <f t="shared" si="62"/>
        <v>7165.6774717787594</v>
      </c>
      <c r="J582" s="137">
        <f t="shared" si="62"/>
        <v>7165.6774717787594</v>
      </c>
      <c r="K582" s="137">
        <f t="shared" si="62"/>
        <v>7165.6774717787594</v>
      </c>
      <c r="L582" s="137">
        <f t="shared" si="62"/>
        <v>7165.6774717787594</v>
      </c>
      <c r="M582" s="140">
        <f t="shared" si="62"/>
        <v>7165.6774717787594</v>
      </c>
      <c r="N582" s="177"/>
    </row>
    <row r="583" spans="1:14" x14ac:dyDescent="0.2">
      <c r="A583" s="191"/>
      <c r="B583" s="345"/>
      <c r="C583" s="192" t="s">
        <v>191</v>
      </c>
      <c r="D583" s="139">
        <f t="shared" si="61"/>
        <v>4885.6699050670468</v>
      </c>
      <c r="E583" s="137">
        <f t="shared" si="61"/>
        <v>4885.6699050670468</v>
      </c>
      <c r="F583" s="137">
        <f t="shared" si="61"/>
        <v>4885.6699050670468</v>
      </c>
      <c r="G583" s="138">
        <f t="shared" si="61"/>
        <v>4885.6699050670468</v>
      </c>
      <c r="H583" s="138">
        <f t="shared" si="61"/>
        <v>4885.6699050670468</v>
      </c>
      <c r="I583" s="139">
        <f t="shared" si="62"/>
        <v>7165.6774717787594</v>
      </c>
      <c r="J583" s="137">
        <f t="shared" si="62"/>
        <v>7165.6774717787594</v>
      </c>
      <c r="K583" s="137">
        <f t="shared" si="62"/>
        <v>7165.6774717787594</v>
      </c>
      <c r="L583" s="137">
        <f t="shared" si="62"/>
        <v>7165.6774717787594</v>
      </c>
      <c r="M583" s="140">
        <f t="shared" si="62"/>
        <v>7165.6774717787594</v>
      </c>
      <c r="N583" s="177"/>
    </row>
    <row r="584" spans="1:14" x14ac:dyDescent="0.2">
      <c r="A584" s="191"/>
      <c r="B584" s="345"/>
      <c r="C584" s="192" t="s">
        <v>192</v>
      </c>
      <c r="D584" s="84" t="s">
        <v>193</v>
      </c>
      <c r="E584" s="85" t="s">
        <v>193</v>
      </c>
      <c r="F584" s="85" t="s">
        <v>193</v>
      </c>
      <c r="G584" s="86" t="s">
        <v>193</v>
      </c>
      <c r="H584" s="86" t="s">
        <v>193</v>
      </c>
      <c r="I584" s="139">
        <f t="shared" si="62"/>
        <v>7165.6774717787594</v>
      </c>
      <c r="J584" s="137">
        <f t="shared" si="62"/>
        <v>7165.6774717787594</v>
      </c>
      <c r="K584" s="137">
        <f t="shared" si="62"/>
        <v>7165.6774717787594</v>
      </c>
      <c r="L584" s="137">
        <f t="shared" si="62"/>
        <v>7165.6774717787594</v>
      </c>
      <c r="M584" s="140">
        <f t="shared" si="62"/>
        <v>7165.6774717787594</v>
      </c>
      <c r="N584" s="177"/>
    </row>
    <row r="585" spans="1:14" x14ac:dyDescent="0.2">
      <c r="A585" s="191"/>
      <c r="B585" s="345"/>
      <c r="C585" s="192" t="s">
        <v>194</v>
      </c>
      <c r="D585" s="139">
        <f t="shared" si="61"/>
        <v>4885.6699050670468</v>
      </c>
      <c r="E585" s="137">
        <f t="shared" si="61"/>
        <v>4885.6699050670468</v>
      </c>
      <c r="F585" s="137">
        <f t="shared" si="61"/>
        <v>4885.6699050670468</v>
      </c>
      <c r="G585" s="138">
        <f t="shared" si="61"/>
        <v>4885.6699050670468</v>
      </c>
      <c r="H585" s="138">
        <f t="shared" si="61"/>
        <v>4885.6699050670468</v>
      </c>
      <c r="I585" s="139">
        <f t="shared" si="62"/>
        <v>7165.6774717787594</v>
      </c>
      <c r="J585" s="137">
        <f t="shared" si="62"/>
        <v>7165.6774717787594</v>
      </c>
      <c r="K585" s="137">
        <f t="shared" si="62"/>
        <v>7165.6774717787594</v>
      </c>
      <c r="L585" s="137">
        <f t="shared" si="62"/>
        <v>7165.6774717787594</v>
      </c>
      <c r="M585" s="140">
        <f t="shared" si="62"/>
        <v>7165.6774717787594</v>
      </c>
      <c r="N585" s="177"/>
    </row>
    <row r="586" spans="1:14" x14ac:dyDescent="0.2">
      <c r="A586" s="191"/>
      <c r="B586" s="345"/>
      <c r="C586" s="192" t="s">
        <v>195</v>
      </c>
      <c r="D586" s="139">
        <f t="shared" si="61"/>
        <v>4885.6699050670468</v>
      </c>
      <c r="E586" s="137">
        <f t="shared" si="61"/>
        <v>4885.6699050670468</v>
      </c>
      <c r="F586" s="137">
        <f t="shared" si="61"/>
        <v>4885.6699050670468</v>
      </c>
      <c r="G586" s="138">
        <f t="shared" si="61"/>
        <v>4885.6699050670468</v>
      </c>
      <c r="H586" s="138">
        <f t="shared" si="61"/>
        <v>4885.6699050670468</v>
      </c>
      <c r="I586" s="139">
        <f t="shared" si="62"/>
        <v>7165.6774717787594</v>
      </c>
      <c r="J586" s="137">
        <f t="shared" si="62"/>
        <v>7165.6774717787594</v>
      </c>
      <c r="K586" s="137">
        <f t="shared" si="62"/>
        <v>7165.6774717787594</v>
      </c>
      <c r="L586" s="137">
        <f t="shared" si="62"/>
        <v>7165.6774717787594</v>
      </c>
      <c r="M586" s="140">
        <f t="shared" si="62"/>
        <v>7165.6774717787594</v>
      </c>
      <c r="N586" s="177"/>
    </row>
    <row r="587" spans="1:14" x14ac:dyDescent="0.2">
      <c r="A587" s="191"/>
      <c r="B587" s="345"/>
      <c r="C587" s="192" t="s">
        <v>196</v>
      </c>
      <c r="D587" s="139">
        <f t="shared" si="61"/>
        <v>4885.6699050670468</v>
      </c>
      <c r="E587" s="137">
        <f t="shared" si="61"/>
        <v>4885.6699050670468</v>
      </c>
      <c r="F587" s="137">
        <f t="shared" si="61"/>
        <v>4885.6699050670468</v>
      </c>
      <c r="G587" s="138">
        <f t="shared" si="61"/>
        <v>4885.6699050670468</v>
      </c>
      <c r="H587" s="138">
        <f t="shared" si="61"/>
        <v>4885.6699050670468</v>
      </c>
      <c r="I587" s="139">
        <f t="shared" si="62"/>
        <v>7165.6774717787594</v>
      </c>
      <c r="J587" s="137">
        <f t="shared" si="62"/>
        <v>7165.6774717787594</v>
      </c>
      <c r="K587" s="137">
        <f t="shared" si="62"/>
        <v>7165.6774717787594</v>
      </c>
      <c r="L587" s="137">
        <f t="shared" si="62"/>
        <v>7165.6774717787594</v>
      </c>
      <c r="M587" s="140">
        <f t="shared" si="62"/>
        <v>7165.6774717787594</v>
      </c>
      <c r="N587" s="177"/>
    </row>
    <row r="588" spans="1:14" x14ac:dyDescent="0.2">
      <c r="A588" s="191"/>
      <c r="B588" s="345"/>
      <c r="C588" s="192" t="s">
        <v>197</v>
      </c>
      <c r="D588" s="139">
        <f t="shared" si="61"/>
        <v>4885.6699050670468</v>
      </c>
      <c r="E588" s="137">
        <f t="shared" si="61"/>
        <v>4885.6699050670468</v>
      </c>
      <c r="F588" s="137">
        <f t="shared" si="61"/>
        <v>4885.6699050670468</v>
      </c>
      <c r="G588" s="138">
        <f t="shared" si="61"/>
        <v>4885.6699050670468</v>
      </c>
      <c r="H588" s="138">
        <f t="shared" si="61"/>
        <v>4885.6699050670468</v>
      </c>
      <c r="I588" s="139">
        <f t="shared" si="62"/>
        <v>7165.6774717787594</v>
      </c>
      <c r="J588" s="137">
        <f t="shared" si="62"/>
        <v>7165.6774717787594</v>
      </c>
      <c r="K588" s="137">
        <f t="shared" si="62"/>
        <v>7165.6774717787594</v>
      </c>
      <c r="L588" s="137">
        <f t="shared" si="62"/>
        <v>7165.6774717787594</v>
      </c>
      <c r="M588" s="140">
        <f t="shared" si="62"/>
        <v>7165.6774717787594</v>
      </c>
      <c r="N588" s="177"/>
    </row>
    <row r="589" spans="1:14" x14ac:dyDescent="0.2">
      <c r="A589" s="191"/>
      <c r="B589" s="345"/>
      <c r="C589" s="192" t="s">
        <v>198</v>
      </c>
      <c r="D589" s="141" t="s">
        <v>193</v>
      </c>
      <c r="E589" s="142" t="s">
        <v>193</v>
      </c>
      <c r="F589" s="142" t="s">
        <v>193</v>
      </c>
      <c r="G589" s="149" t="s">
        <v>193</v>
      </c>
      <c r="H589" s="149" t="s">
        <v>193</v>
      </c>
      <c r="I589" s="139">
        <f t="shared" si="62"/>
        <v>7165.6774717787594</v>
      </c>
      <c r="J589" s="137">
        <f t="shared" si="62"/>
        <v>7165.6774717787594</v>
      </c>
      <c r="K589" s="137">
        <f t="shared" si="62"/>
        <v>7165.6774717787594</v>
      </c>
      <c r="L589" s="137">
        <f t="shared" si="62"/>
        <v>7165.6774717787594</v>
      </c>
      <c r="M589" s="140">
        <f t="shared" si="62"/>
        <v>7165.6774717787594</v>
      </c>
      <c r="N589" s="177"/>
    </row>
    <row r="590" spans="1:14" x14ac:dyDescent="0.2">
      <c r="A590" s="191"/>
      <c r="B590" s="345"/>
      <c r="C590" s="192" t="s">
        <v>199</v>
      </c>
      <c r="D590" s="139">
        <f t="shared" ref="D590:H591" si="63">$D$564*$D$571</f>
        <v>4885.6699050670468</v>
      </c>
      <c r="E590" s="137">
        <f t="shared" si="63"/>
        <v>4885.6699050670468</v>
      </c>
      <c r="F590" s="137">
        <f t="shared" si="63"/>
        <v>4885.6699050670468</v>
      </c>
      <c r="G590" s="138">
        <f t="shared" si="63"/>
        <v>4885.6699050670468</v>
      </c>
      <c r="H590" s="138">
        <f t="shared" si="63"/>
        <v>4885.6699050670468</v>
      </c>
      <c r="I590" s="139">
        <f t="shared" si="62"/>
        <v>7165.6774717787594</v>
      </c>
      <c r="J590" s="137">
        <f t="shared" si="62"/>
        <v>7165.6774717787594</v>
      </c>
      <c r="K590" s="137">
        <f t="shared" si="62"/>
        <v>7165.6774717787594</v>
      </c>
      <c r="L590" s="137">
        <f t="shared" si="62"/>
        <v>7165.6774717787594</v>
      </c>
      <c r="M590" s="140">
        <f t="shared" si="62"/>
        <v>7165.6774717787594</v>
      </c>
      <c r="N590" s="177"/>
    </row>
    <row r="591" spans="1:14" x14ac:dyDescent="0.2">
      <c r="A591" s="191"/>
      <c r="B591" s="346"/>
      <c r="C591" s="192" t="s">
        <v>200</v>
      </c>
      <c r="D591" s="139">
        <f t="shared" si="63"/>
        <v>4885.6699050670468</v>
      </c>
      <c r="E591" s="137">
        <f t="shared" si="63"/>
        <v>4885.6699050670468</v>
      </c>
      <c r="F591" s="137">
        <f t="shared" si="63"/>
        <v>4885.6699050670468</v>
      </c>
      <c r="G591" s="138">
        <f t="shared" si="63"/>
        <v>4885.6699050670468</v>
      </c>
      <c r="H591" s="138">
        <f t="shared" si="63"/>
        <v>4885.6699050670468</v>
      </c>
      <c r="I591" s="141" t="s">
        <v>193</v>
      </c>
      <c r="J591" s="142" t="s">
        <v>193</v>
      </c>
      <c r="K591" s="142" t="s">
        <v>193</v>
      </c>
      <c r="L591" s="142" t="s">
        <v>193</v>
      </c>
      <c r="M591" s="143" t="s">
        <v>193</v>
      </c>
      <c r="N591" s="177"/>
    </row>
    <row r="592" spans="1:14" ht="11.45" customHeight="1" x14ac:dyDescent="0.2">
      <c r="B592" s="347" t="s">
        <v>253</v>
      </c>
      <c r="C592" s="192" t="s">
        <v>187</v>
      </c>
      <c r="D592" s="139">
        <f t="shared" ref="D592:H596" si="64">$D$564*$D$572</f>
        <v>4885.6699050670468</v>
      </c>
      <c r="E592" s="137">
        <f t="shared" si="64"/>
        <v>4885.6699050670468</v>
      </c>
      <c r="F592" s="137">
        <f t="shared" si="64"/>
        <v>4885.6699050670468</v>
      </c>
      <c r="G592" s="138">
        <f t="shared" si="64"/>
        <v>4885.6699050670468</v>
      </c>
      <c r="H592" s="138">
        <f t="shared" si="64"/>
        <v>4885.6699050670468</v>
      </c>
      <c r="I592" s="139">
        <f>$I$564*$I$572</f>
        <v>7165.6774717787594</v>
      </c>
      <c r="J592" s="137">
        <f t="shared" ref="J592:M604" si="65">$I$564*$I$572</f>
        <v>7165.6774717787594</v>
      </c>
      <c r="K592" s="137">
        <f t="shared" si="65"/>
        <v>7165.6774717787594</v>
      </c>
      <c r="L592" s="137">
        <f t="shared" si="65"/>
        <v>7165.6774717787594</v>
      </c>
      <c r="M592" s="140">
        <f t="shared" si="65"/>
        <v>7165.6774717787594</v>
      </c>
      <c r="N592" s="177"/>
    </row>
    <row r="593" spans="1:36" x14ac:dyDescent="0.2">
      <c r="B593" s="348"/>
      <c r="C593" s="192" t="s">
        <v>188</v>
      </c>
      <c r="D593" s="139">
        <f t="shared" si="64"/>
        <v>4885.6699050670468</v>
      </c>
      <c r="E593" s="137">
        <f t="shared" si="64"/>
        <v>4885.6699050670468</v>
      </c>
      <c r="F593" s="137">
        <f t="shared" si="64"/>
        <v>4885.6699050670468</v>
      </c>
      <c r="G593" s="138">
        <f t="shared" si="64"/>
        <v>4885.6699050670468</v>
      </c>
      <c r="H593" s="138">
        <f t="shared" si="64"/>
        <v>4885.6699050670468</v>
      </c>
      <c r="I593" s="139">
        <f t="shared" ref="I593:I604" si="66">$I$564*$I$572</f>
        <v>7165.6774717787594</v>
      </c>
      <c r="J593" s="137">
        <f t="shared" si="65"/>
        <v>7165.6774717787594</v>
      </c>
      <c r="K593" s="137">
        <f t="shared" si="65"/>
        <v>7165.6774717787594</v>
      </c>
      <c r="L593" s="137">
        <f t="shared" si="65"/>
        <v>7165.6774717787594</v>
      </c>
      <c r="M593" s="140">
        <f t="shared" si="65"/>
        <v>7165.6774717787594</v>
      </c>
      <c r="N593" s="177"/>
    </row>
    <row r="594" spans="1:36" x14ac:dyDescent="0.2">
      <c r="B594" s="348"/>
      <c r="C594" s="192" t="s">
        <v>189</v>
      </c>
      <c r="D594" s="139">
        <f t="shared" si="64"/>
        <v>4885.6699050670468</v>
      </c>
      <c r="E594" s="137">
        <f t="shared" si="64"/>
        <v>4885.6699050670468</v>
      </c>
      <c r="F594" s="137">
        <f t="shared" si="64"/>
        <v>4885.6699050670468</v>
      </c>
      <c r="G594" s="138">
        <f t="shared" si="64"/>
        <v>4885.6699050670468</v>
      </c>
      <c r="H594" s="138">
        <f t="shared" si="64"/>
        <v>4885.6699050670468</v>
      </c>
      <c r="I594" s="139">
        <f t="shared" si="66"/>
        <v>7165.6774717787594</v>
      </c>
      <c r="J594" s="137">
        <f t="shared" si="65"/>
        <v>7165.6774717787594</v>
      </c>
      <c r="K594" s="137">
        <f t="shared" si="65"/>
        <v>7165.6774717787594</v>
      </c>
      <c r="L594" s="137">
        <f t="shared" si="65"/>
        <v>7165.6774717787594</v>
      </c>
      <c r="M594" s="140">
        <f t="shared" si="65"/>
        <v>7165.6774717787594</v>
      </c>
    </row>
    <row r="595" spans="1:36" x14ac:dyDescent="0.2">
      <c r="B595" s="348"/>
      <c r="C595" s="192" t="s">
        <v>190</v>
      </c>
      <c r="D595" s="139">
        <f t="shared" si="64"/>
        <v>4885.6699050670468</v>
      </c>
      <c r="E595" s="137">
        <f t="shared" si="64"/>
        <v>4885.6699050670468</v>
      </c>
      <c r="F595" s="137">
        <f t="shared" si="64"/>
        <v>4885.6699050670468</v>
      </c>
      <c r="G595" s="138">
        <f t="shared" si="64"/>
        <v>4885.6699050670468</v>
      </c>
      <c r="H595" s="138">
        <f t="shared" si="64"/>
        <v>4885.6699050670468</v>
      </c>
      <c r="I595" s="139">
        <f t="shared" si="66"/>
        <v>7165.6774717787594</v>
      </c>
      <c r="J595" s="137">
        <f t="shared" si="65"/>
        <v>7165.6774717787594</v>
      </c>
      <c r="K595" s="137">
        <f t="shared" si="65"/>
        <v>7165.6774717787594</v>
      </c>
      <c r="L595" s="137">
        <f t="shared" si="65"/>
        <v>7165.6774717787594</v>
      </c>
      <c r="M595" s="140">
        <f t="shared" si="65"/>
        <v>7165.6774717787594</v>
      </c>
    </row>
    <row r="596" spans="1:36" x14ac:dyDescent="0.2">
      <c r="B596" s="348"/>
      <c r="C596" s="192" t="s">
        <v>191</v>
      </c>
      <c r="D596" s="139">
        <f t="shared" si="64"/>
        <v>4885.6699050670468</v>
      </c>
      <c r="E596" s="137">
        <f t="shared" si="64"/>
        <v>4885.6699050670468</v>
      </c>
      <c r="F596" s="137">
        <f t="shared" si="64"/>
        <v>4885.6699050670468</v>
      </c>
      <c r="G596" s="138">
        <f t="shared" si="64"/>
        <v>4885.6699050670468</v>
      </c>
      <c r="H596" s="138">
        <f t="shared" si="64"/>
        <v>4885.6699050670468</v>
      </c>
      <c r="I596" s="139">
        <f t="shared" si="66"/>
        <v>7165.6774717787594</v>
      </c>
      <c r="J596" s="137">
        <f t="shared" si="65"/>
        <v>7165.6774717787594</v>
      </c>
      <c r="K596" s="137">
        <f t="shared" si="65"/>
        <v>7165.6774717787594</v>
      </c>
      <c r="L596" s="137">
        <f t="shared" si="65"/>
        <v>7165.6774717787594</v>
      </c>
      <c r="M596" s="140">
        <f t="shared" si="65"/>
        <v>7165.6774717787594</v>
      </c>
    </row>
    <row r="597" spans="1:36" x14ac:dyDescent="0.2">
      <c r="B597" s="348"/>
      <c r="C597" s="192" t="s">
        <v>192</v>
      </c>
      <c r="D597" s="141" t="s">
        <v>193</v>
      </c>
      <c r="E597" s="142" t="s">
        <v>193</v>
      </c>
      <c r="F597" s="142" t="s">
        <v>193</v>
      </c>
      <c r="G597" s="149" t="s">
        <v>193</v>
      </c>
      <c r="H597" s="149" t="s">
        <v>193</v>
      </c>
      <c r="I597" s="139">
        <f t="shared" si="66"/>
        <v>7165.6774717787594</v>
      </c>
      <c r="J597" s="137">
        <f t="shared" si="65"/>
        <v>7165.6774717787594</v>
      </c>
      <c r="K597" s="137">
        <f t="shared" si="65"/>
        <v>7165.6774717787594</v>
      </c>
      <c r="L597" s="137">
        <f t="shared" si="65"/>
        <v>7165.6774717787594</v>
      </c>
      <c r="M597" s="140">
        <f t="shared" si="65"/>
        <v>7165.6774717787594</v>
      </c>
    </row>
    <row r="598" spans="1:36" x14ac:dyDescent="0.2">
      <c r="B598" s="348"/>
      <c r="C598" s="192" t="s">
        <v>194</v>
      </c>
      <c r="D598" s="139">
        <f t="shared" ref="D598:H600" si="67">$D$564*$D$572</f>
        <v>4885.6699050670468</v>
      </c>
      <c r="E598" s="137">
        <f t="shared" si="67"/>
        <v>4885.6699050670468</v>
      </c>
      <c r="F598" s="137">
        <f t="shared" si="67"/>
        <v>4885.6699050670468</v>
      </c>
      <c r="G598" s="138">
        <f t="shared" si="67"/>
        <v>4885.6699050670468</v>
      </c>
      <c r="H598" s="138">
        <f t="shared" si="67"/>
        <v>4885.6699050670468</v>
      </c>
      <c r="I598" s="139">
        <f t="shared" si="66"/>
        <v>7165.6774717787594</v>
      </c>
      <c r="J598" s="137">
        <f t="shared" si="65"/>
        <v>7165.6774717787594</v>
      </c>
      <c r="K598" s="137">
        <f t="shared" si="65"/>
        <v>7165.6774717787594</v>
      </c>
      <c r="L598" s="137">
        <f t="shared" si="65"/>
        <v>7165.6774717787594</v>
      </c>
      <c r="M598" s="140">
        <f t="shared" si="65"/>
        <v>7165.6774717787594</v>
      </c>
    </row>
    <row r="599" spans="1:36" x14ac:dyDescent="0.2">
      <c r="B599" s="348"/>
      <c r="C599" s="192" t="s">
        <v>195</v>
      </c>
      <c r="D599" s="139">
        <f t="shared" si="67"/>
        <v>4885.6699050670468</v>
      </c>
      <c r="E599" s="137">
        <f t="shared" si="67"/>
        <v>4885.6699050670468</v>
      </c>
      <c r="F599" s="137">
        <f t="shared" si="67"/>
        <v>4885.6699050670468</v>
      </c>
      <c r="G599" s="138">
        <f t="shared" si="67"/>
        <v>4885.6699050670468</v>
      </c>
      <c r="H599" s="138">
        <f t="shared" si="67"/>
        <v>4885.6699050670468</v>
      </c>
      <c r="I599" s="139">
        <f t="shared" si="66"/>
        <v>7165.6774717787594</v>
      </c>
      <c r="J599" s="137">
        <f t="shared" si="65"/>
        <v>7165.6774717787594</v>
      </c>
      <c r="K599" s="137">
        <f t="shared" si="65"/>
        <v>7165.6774717787594</v>
      </c>
      <c r="L599" s="137">
        <f t="shared" si="65"/>
        <v>7165.6774717787594</v>
      </c>
      <c r="M599" s="140">
        <f t="shared" si="65"/>
        <v>7165.6774717787594</v>
      </c>
    </row>
    <row r="600" spans="1:36" x14ac:dyDescent="0.2">
      <c r="B600" s="348"/>
      <c r="C600" s="192" t="s">
        <v>196</v>
      </c>
      <c r="D600" s="139">
        <f t="shared" si="67"/>
        <v>4885.6699050670468</v>
      </c>
      <c r="E600" s="137">
        <f t="shared" si="67"/>
        <v>4885.6699050670468</v>
      </c>
      <c r="F600" s="137">
        <f t="shared" si="67"/>
        <v>4885.6699050670468</v>
      </c>
      <c r="G600" s="138">
        <f t="shared" si="67"/>
        <v>4885.6699050670468</v>
      </c>
      <c r="H600" s="138">
        <f t="shared" si="67"/>
        <v>4885.6699050670468</v>
      </c>
      <c r="I600" s="139">
        <f t="shared" si="66"/>
        <v>7165.6774717787594</v>
      </c>
      <c r="J600" s="137">
        <f t="shared" si="65"/>
        <v>7165.6774717787594</v>
      </c>
      <c r="K600" s="137">
        <f t="shared" si="65"/>
        <v>7165.6774717787594</v>
      </c>
      <c r="L600" s="137">
        <f t="shared" si="65"/>
        <v>7165.6774717787594</v>
      </c>
      <c r="M600" s="140">
        <f t="shared" si="65"/>
        <v>7165.6774717787594</v>
      </c>
    </row>
    <row r="601" spans="1:36" x14ac:dyDescent="0.2">
      <c r="B601" s="348"/>
      <c r="C601" s="192" t="s">
        <v>197</v>
      </c>
      <c r="D601" s="139">
        <f>$D$564*$D$572</f>
        <v>4885.6699050670468</v>
      </c>
      <c r="E601" s="137">
        <f>$D$564*$D$572</f>
        <v>4885.6699050670468</v>
      </c>
      <c r="F601" s="137">
        <f>$D$564*$D$572</f>
        <v>4885.6699050670468</v>
      </c>
      <c r="G601" s="138">
        <f>$D$564*$D$572</f>
        <v>4885.6699050670468</v>
      </c>
      <c r="H601" s="138">
        <f>$D$564*$D$572</f>
        <v>4885.6699050670468</v>
      </c>
      <c r="I601" s="139">
        <f t="shared" si="66"/>
        <v>7165.6774717787594</v>
      </c>
      <c r="J601" s="137">
        <f t="shared" si="65"/>
        <v>7165.6774717787594</v>
      </c>
      <c r="K601" s="137">
        <f t="shared" si="65"/>
        <v>7165.6774717787594</v>
      </c>
      <c r="L601" s="137">
        <f t="shared" si="65"/>
        <v>7165.6774717787594</v>
      </c>
      <c r="M601" s="140">
        <f t="shared" si="65"/>
        <v>7165.6774717787594</v>
      </c>
    </row>
    <row r="602" spans="1:36" x14ac:dyDescent="0.2">
      <c r="B602" s="348"/>
      <c r="C602" s="192" t="s">
        <v>198</v>
      </c>
      <c r="D602" s="141" t="s">
        <v>193</v>
      </c>
      <c r="E602" s="142" t="s">
        <v>193</v>
      </c>
      <c r="F602" s="142" t="s">
        <v>193</v>
      </c>
      <c r="G602" s="149" t="s">
        <v>193</v>
      </c>
      <c r="H602" s="149" t="s">
        <v>193</v>
      </c>
      <c r="I602" s="139">
        <f t="shared" si="66"/>
        <v>7165.6774717787594</v>
      </c>
      <c r="J602" s="137">
        <f t="shared" si="65"/>
        <v>7165.6774717787594</v>
      </c>
      <c r="K602" s="137">
        <f t="shared" si="65"/>
        <v>7165.6774717787594</v>
      </c>
      <c r="L602" s="137">
        <f t="shared" si="65"/>
        <v>7165.6774717787594</v>
      </c>
      <c r="M602" s="140">
        <f t="shared" si="65"/>
        <v>7165.6774717787594</v>
      </c>
    </row>
    <row r="603" spans="1:36" x14ac:dyDescent="0.2">
      <c r="B603" s="348"/>
      <c r="C603" s="192" t="s">
        <v>199</v>
      </c>
      <c r="D603" s="139">
        <f t="shared" ref="D603:H604" si="68">$D$564*$D$572</f>
        <v>4885.6699050670468</v>
      </c>
      <c r="E603" s="137">
        <f t="shared" si="68"/>
        <v>4885.6699050670468</v>
      </c>
      <c r="F603" s="137">
        <f t="shared" si="68"/>
        <v>4885.6699050670468</v>
      </c>
      <c r="G603" s="138">
        <f t="shared" si="68"/>
        <v>4885.6699050670468</v>
      </c>
      <c r="H603" s="138">
        <f t="shared" si="68"/>
        <v>4885.6699050670468</v>
      </c>
      <c r="I603" s="139">
        <f t="shared" si="66"/>
        <v>7165.6774717787594</v>
      </c>
      <c r="J603" s="137">
        <f t="shared" si="65"/>
        <v>7165.6774717787594</v>
      </c>
      <c r="K603" s="137">
        <f t="shared" si="65"/>
        <v>7165.6774717787594</v>
      </c>
      <c r="L603" s="137">
        <f t="shared" si="65"/>
        <v>7165.6774717787594</v>
      </c>
      <c r="M603" s="140">
        <f t="shared" si="65"/>
        <v>7165.6774717787594</v>
      </c>
    </row>
    <row r="604" spans="1:36" ht="12" thickBot="1" x14ac:dyDescent="0.25">
      <c r="B604" s="349"/>
      <c r="C604" s="193" t="s">
        <v>200</v>
      </c>
      <c r="D604" s="144">
        <f t="shared" si="68"/>
        <v>4885.6699050670468</v>
      </c>
      <c r="E604" s="145">
        <f t="shared" si="68"/>
        <v>4885.6699050670468</v>
      </c>
      <c r="F604" s="145">
        <f t="shared" si="68"/>
        <v>4885.6699050670468</v>
      </c>
      <c r="G604" s="146">
        <f t="shared" si="68"/>
        <v>4885.6699050670468</v>
      </c>
      <c r="H604" s="146">
        <f t="shared" si="68"/>
        <v>4885.6699050670468</v>
      </c>
      <c r="I604" s="144">
        <f t="shared" si="66"/>
        <v>7165.6774717787594</v>
      </c>
      <c r="J604" s="145">
        <f t="shared" si="65"/>
        <v>7165.6774717787594</v>
      </c>
      <c r="K604" s="145">
        <f t="shared" si="65"/>
        <v>7165.6774717787594</v>
      </c>
      <c r="L604" s="145">
        <f t="shared" si="65"/>
        <v>7165.6774717787594</v>
      </c>
      <c r="M604" s="147">
        <f t="shared" si="65"/>
        <v>7165.6774717787594</v>
      </c>
    </row>
    <row r="605" spans="1:36" ht="21.75" thickBot="1" x14ac:dyDescent="0.25">
      <c r="A605" s="187"/>
      <c r="B605" s="228" t="s">
        <v>254</v>
      </c>
      <c r="C605" s="229"/>
      <c r="D605" s="227"/>
      <c r="E605" s="230"/>
      <c r="F605" s="230"/>
      <c r="G605" s="230"/>
      <c r="H605" s="230"/>
      <c r="I605" s="230"/>
      <c r="J605" s="230"/>
      <c r="K605" s="230"/>
      <c r="L605" s="230"/>
      <c r="M605" s="231">
        <f>SUMPRODUCT('[1]Нормативы ДО'!D606:M636,'[1]Нормативы ДО'!$D$638:$M$668)</f>
        <v>15152120100</v>
      </c>
      <c r="N605" s="231">
        <v>13845072070</v>
      </c>
    </row>
    <row r="606" spans="1:36" ht="11.45" customHeight="1" x14ac:dyDescent="0.2">
      <c r="B606" s="350" t="s">
        <v>250</v>
      </c>
      <c r="C606" s="220" t="s">
        <v>181</v>
      </c>
      <c r="D606" s="157">
        <v>78851</v>
      </c>
      <c r="E606" s="157">
        <v>137889</v>
      </c>
      <c r="F606" s="157">
        <v>161504</v>
      </c>
      <c r="G606" s="157">
        <v>185119</v>
      </c>
      <c r="H606" s="157">
        <v>226522</v>
      </c>
      <c r="I606" s="157">
        <v>74689</v>
      </c>
      <c r="J606" s="157">
        <v>123460</v>
      </c>
      <c r="K606" s="157">
        <v>142968</v>
      </c>
      <c r="L606" s="157">
        <v>162476</v>
      </c>
      <c r="M606" s="157">
        <v>196679</v>
      </c>
      <c r="N606" s="156">
        <v>566824774</v>
      </c>
      <c r="AB606" s="221"/>
      <c r="AC606" s="221"/>
      <c r="AD606" s="221"/>
      <c r="AE606" s="221"/>
      <c r="AF606" s="221"/>
      <c r="AG606" s="221"/>
      <c r="AH606" s="221"/>
      <c r="AI606" s="221"/>
      <c r="AJ606" s="221"/>
    </row>
    <row r="607" spans="1:36" x14ac:dyDescent="0.2">
      <c r="B607" s="350"/>
      <c r="C607" s="220" t="s">
        <v>182</v>
      </c>
      <c r="D607" s="157">
        <v>101009</v>
      </c>
      <c r="E607" s="157">
        <v>177676</v>
      </c>
      <c r="F607" s="157">
        <v>208343</v>
      </c>
      <c r="G607" s="157">
        <v>239009</v>
      </c>
      <c r="H607" s="157">
        <v>292775</v>
      </c>
      <c r="I607" s="157">
        <v>86683</v>
      </c>
      <c r="J607" s="157">
        <v>144183</v>
      </c>
      <c r="K607" s="157">
        <v>167183</v>
      </c>
      <c r="L607" s="157">
        <v>190183</v>
      </c>
      <c r="M607" s="157">
        <v>230507</v>
      </c>
      <c r="N607" s="158">
        <f>N606/N605</f>
        <v>4.0940543403036253E-2</v>
      </c>
      <c r="AB607" s="221"/>
      <c r="AC607" s="221"/>
      <c r="AD607" s="221"/>
      <c r="AE607" s="221"/>
      <c r="AF607" s="221"/>
      <c r="AG607" s="221"/>
      <c r="AH607" s="221"/>
      <c r="AI607" s="221"/>
      <c r="AJ607" s="221"/>
    </row>
    <row r="608" spans="1:36" x14ac:dyDescent="0.2">
      <c r="B608" s="350"/>
      <c r="C608" s="220" t="s">
        <v>255</v>
      </c>
      <c r="D608" s="157">
        <v>150447</v>
      </c>
      <c r="E608" s="157">
        <v>266389</v>
      </c>
      <c r="F608" s="157">
        <v>312766</v>
      </c>
      <c r="G608" s="157">
        <v>359143</v>
      </c>
      <c r="H608" s="157">
        <v>440453</v>
      </c>
      <c r="I608" s="157">
        <v>113930</v>
      </c>
      <c r="J608" s="157">
        <v>191225</v>
      </c>
      <c r="K608" s="157">
        <v>222143</v>
      </c>
      <c r="L608" s="157">
        <v>253061</v>
      </c>
      <c r="M608" s="157">
        <v>307268</v>
      </c>
      <c r="AB608" s="221"/>
      <c r="AC608" s="221"/>
      <c r="AD608" s="221"/>
      <c r="AE608" s="221"/>
      <c r="AF608" s="221"/>
      <c r="AG608" s="221"/>
      <c r="AH608" s="221"/>
      <c r="AI608" s="221"/>
      <c r="AJ608" s="221"/>
    </row>
    <row r="609" spans="2:36" x14ac:dyDescent="0.2">
      <c r="B609" s="350"/>
      <c r="C609" s="220" t="s">
        <v>256</v>
      </c>
      <c r="D609" s="157">
        <v>155099</v>
      </c>
      <c r="E609" s="157">
        <v>274812</v>
      </c>
      <c r="F609" s="157">
        <v>322697</v>
      </c>
      <c r="G609" s="157">
        <v>370582</v>
      </c>
      <c r="H609" s="157">
        <v>454536</v>
      </c>
      <c r="I609" s="157">
        <v>172254</v>
      </c>
      <c r="J609" s="157">
        <v>291967</v>
      </c>
      <c r="K609" s="157">
        <v>339852</v>
      </c>
      <c r="L609" s="157">
        <v>387737</v>
      </c>
      <c r="M609" s="157">
        <v>471692</v>
      </c>
      <c r="AB609" s="221"/>
      <c r="AC609" s="221"/>
      <c r="AD609" s="221"/>
      <c r="AE609" s="221"/>
      <c r="AF609" s="221"/>
      <c r="AG609" s="221"/>
      <c r="AH609" s="221"/>
      <c r="AI609" s="221"/>
      <c r="AJ609" s="221"/>
    </row>
    <row r="610" spans="2:36" x14ac:dyDescent="0.2">
      <c r="B610" s="351"/>
      <c r="C610" s="220" t="s">
        <v>257</v>
      </c>
      <c r="D610" s="157">
        <v>320441</v>
      </c>
      <c r="E610" s="157">
        <v>571801</v>
      </c>
      <c r="F610" s="157">
        <v>672345</v>
      </c>
      <c r="G610" s="157">
        <v>772888</v>
      </c>
      <c r="H610" s="157">
        <v>949167</v>
      </c>
      <c r="I610" s="157">
        <v>353148</v>
      </c>
      <c r="J610" s="157">
        <v>604508</v>
      </c>
      <c r="K610" s="157">
        <v>705051</v>
      </c>
      <c r="L610" s="157">
        <v>805595</v>
      </c>
      <c r="M610" s="157">
        <v>981873</v>
      </c>
      <c r="AB610" s="221"/>
      <c r="AC610" s="221"/>
      <c r="AD610" s="221"/>
      <c r="AE610" s="221"/>
      <c r="AF610" s="221"/>
      <c r="AG610" s="221"/>
      <c r="AH610" s="221"/>
      <c r="AI610" s="221"/>
      <c r="AJ610" s="221"/>
    </row>
    <row r="611" spans="2:36" ht="11.45" customHeight="1" x14ac:dyDescent="0.2">
      <c r="B611" s="352" t="s">
        <v>252</v>
      </c>
      <c r="C611" s="222" t="s">
        <v>187</v>
      </c>
      <c r="D611" s="157">
        <v>197320</v>
      </c>
      <c r="E611" s="157">
        <v>309492</v>
      </c>
      <c r="F611" s="157">
        <v>354361</v>
      </c>
      <c r="G611" s="157">
        <v>399230</v>
      </c>
      <c r="H611" s="157">
        <v>477896</v>
      </c>
      <c r="I611" s="157">
        <v>213312</v>
      </c>
      <c r="J611" s="157">
        <v>325484</v>
      </c>
      <c r="K611" s="157">
        <v>370353</v>
      </c>
      <c r="L611" s="157">
        <v>415222</v>
      </c>
      <c r="M611" s="157">
        <v>493888</v>
      </c>
      <c r="AB611" s="221"/>
      <c r="AC611" s="221"/>
      <c r="AD611" s="221"/>
      <c r="AE611" s="221"/>
      <c r="AF611" s="221"/>
      <c r="AG611" s="221"/>
      <c r="AH611" s="221"/>
      <c r="AI611" s="221"/>
      <c r="AJ611" s="221"/>
    </row>
    <row r="612" spans="2:36" x14ac:dyDescent="0.2">
      <c r="B612" s="350"/>
      <c r="C612" s="222" t="s">
        <v>188</v>
      </c>
      <c r="D612" s="157">
        <v>197320</v>
      </c>
      <c r="E612" s="157">
        <v>309492</v>
      </c>
      <c r="F612" s="157">
        <v>354361</v>
      </c>
      <c r="G612" s="157">
        <v>399230</v>
      </c>
      <c r="H612" s="157">
        <v>477896</v>
      </c>
      <c r="I612" s="157">
        <v>150471</v>
      </c>
      <c r="J612" s="157">
        <v>225252</v>
      </c>
      <c r="K612" s="157">
        <v>255165</v>
      </c>
      <c r="L612" s="157">
        <v>285077</v>
      </c>
      <c r="M612" s="157">
        <v>337521</v>
      </c>
      <c r="AB612" s="221"/>
      <c r="AC612" s="221"/>
      <c r="AD612" s="221"/>
      <c r="AE612" s="221"/>
      <c r="AF612" s="221"/>
      <c r="AG612" s="221"/>
      <c r="AH612" s="221"/>
      <c r="AI612" s="221"/>
      <c r="AJ612" s="221"/>
    </row>
    <row r="613" spans="2:36" x14ac:dyDescent="0.2">
      <c r="B613" s="350"/>
      <c r="C613" s="222" t="s">
        <v>189</v>
      </c>
      <c r="D613" s="157">
        <v>339228</v>
      </c>
      <c r="E613" s="157">
        <v>451400</v>
      </c>
      <c r="F613" s="157">
        <v>496268</v>
      </c>
      <c r="G613" s="157">
        <v>541137</v>
      </c>
      <c r="H613" s="157">
        <v>619803</v>
      </c>
      <c r="I613" s="157">
        <v>355220</v>
      </c>
      <c r="J613" s="157">
        <v>467392</v>
      </c>
      <c r="K613" s="157">
        <v>512261</v>
      </c>
      <c r="L613" s="157">
        <v>557129</v>
      </c>
      <c r="M613" s="157">
        <v>635795</v>
      </c>
      <c r="AB613" s="221"/>
      <c r="AC613" s="221"/>
      <c r="AD613" s="221"/>
      <c r="AE613" s="221"/>
      <c r="AF613" s="221"/>
      <c r="AG613" s="221"/>
      <c r="AH613" s="221"/>
      <c r="AI613" s="221"/>
      <c r="AJ613" s="221"/>
    </row>
    <row r="614" spans="2:36" x14ac:dyDescent="0.2">
      <c r="B614" s="350"/>
      <c r="C614" s="222" t="s">
        <v>190</v>
      </c>
      <c r="D614" s="157">
        <v>234340</v>
      </c>
      <c r="E614" s="157">
        <v>346512</v>
      </c>
      <c r="F614" s="157">
        <v>391380</v>
      </c>
      <c r="G614" s="157">
        <v>436249</v>
      </c>
      <c r="H614" s="157">
        <v>514915</v>
      </c>
      <c r="I614" s="157">
        <v>175150</v>
      </c>
      <c r="J614" s="157">
        <v>249932</v>
      </c>
      <c r="K614" s="157">
        <v>279844</v>
      </c>
      <c r="L614" s="157">
        <v>309757</v>
      </c>
      <c r="M614" s="157">
        <v>362201</v>
      </c>
      <c r="AB614" s="221"/>
      <c r="AC614" s="221"/>
      <c r="AD614" s="221"/>
      <c r="AE614" s="221"/>
      <c r="AF614" s="221"/>
      <c r="AG614" s="221"/>
      <c r="AH614" s="221"/>
      <c r="AI614" s="221"/>
      <c r="AJ614" s="221"/>
    </row>
    <row r="615" spans="2:36" x14ac:dyDescent="0.2">
      <c r="B615" s="350"/>
      <c r="C615" s="222" t="s">
        <v>191</v>
      </c>
      <c r="D615" s="157">
        <v>197320</v>
      </c>
      <c r="E615" s="157">
        <v>309492</v>
      </c>
      <c r="F615" s="157">
        <v>354361</v>
      </c>
      <c r="G615" s="157">
        <v>399230</v>
      </c>
      <c r="H615" s="157">
        <v>477896</v>
      </c>
      <c r="I615" s="157">
        <v>150471</v>
      </c>
      <c r="J615" s="157">
        <v>225252</v>
      </c>
      <c r="K615" s="157">
        <v>255165</v>
      </c>
      <c r="L615" s="157">
        <v>285077</v>
      </c>
      <c r="M615" s="157">
        <v>337521</v>
      </c>
      <c r="AB615" s="221"/>
      <c r="AC615" s="221"/>
      <c r="AD615" s="221"/>
      <c r="AE615" s="221"/>
      <c r="AF615" s="221"/>
      <c r="AG615" s="221"/>
      <c r="AH615" s="221"/>
      <c r="AI615" s="221"/>
      <c r="AJ615" s="221"/>
    </row>
    <row r="616" spans="2:36" x14ac:dyDescent="0.2">
      <c r="B616" s="350"/>
      <c r="C616" s="222" t="s">
        <v>192</v>
      </c>
      <c r="D616" s="159"/>
      <c r="E616" s="159"/>
      <c r="F616" s="159"/>
      <c r="G616" s="159"/>
      <c r="H616" s="159"/>
      <c r="I616" s="157">
        <v>129206</v>
      </c>
      <c r="J616" s="157">
        <v>195190</v>
      </c>
      <c r="K616" s="157">
        <v>221583</v>
      </c>
      <c r="L616" s="157">
        <v>247977</v>
      </c>
      <c r="M616" s="157">
        <v>294251</v>
      </c>
      <c r="AB616" s="221"/>
      <c r="AC616" s="221"/>
      <c r="AD616" s="221"/>
      <c r="AE616" s="221"/>
      <c r="AF616" s="221"/>
      <c r="AG616" s="221"/>
      <c r="AH616" s="221"/>
      <c r="AI616" s="221"/>
      <c r="AJ616" s="221"/>
    </row>
    <row r="617" spans="2:36" x14ac:dyDescent="0.2">
      <c r="B617" s="350"/>
      <c r="C617" s="222" t="s">
        <v>194</v>
      </c>
      <c r="D617" s="157">
        <v>339228</v>
      </c>
      <c r="E617" s="157">
        <v>451400</v>
      </c>
      <c r="F617" s="157">
        <v>496268</v>
      </c>
      <c r="G617" s="157">
        <v>541137</v>
      </c>
      <c r="H617" s="157">
        <v>619803</v>
      </c>
      <c r="I617" s="157">
        <v>355220</v>
      </c>
      <c r="J617" s="157">
        <v>467392</v>
      </c>
      <c r="K617" s="157">
        <v>512261</v>
      </c>
      <c r="L617" s="157">
        <v>557129</v>
      </c>
      <c r="M617" s="157">
        <v>635795</v>
      </c>
      <c r="AB617" s="221"/>
      <c r="AC617" s="221"/>
      <c r="AD617" s="221"/>
      <c r="AE617" s="221"/>
      <c r="AF617" s="221"/>
      <c r="AG617" s="221"/>
      <c r="AH617" s="221"/>
      <c r="AI617" s="221"/>
      <c r="AJ617" s="221"/>
    </row>
    <row r="618" spans="2:36" x14ac:dyDescent="0.2">
      <c r="B618" s="350"/>
      <c r="C618" s="222" t="s">
        <v>195</v>
      </c>
      <c r="D618" s="157">
        <v>444116</v>
      </c>
      <c r="E618" s="157">
        <v>556288</v>
      </c>
      <c r="F618" s="157">
        <v>601156</v>
      </c>
      <c r="G618" s="157">
        <v>646025</v>
      </c>
      <c r="H618" s="157">
        <v>724691</v>
      </c>
      <c r="I618" s="157">
        <v>274380</v>
      </c>
      <c r="J618" s="157">
        <v>340364</v>
      </c>
      <c r="K618" s="157">
        <v>366757</v>
      </c>
      <c r="L618" s="157">
        <v>393150</v>
      </c>
      <c r="M618" s="157">
        <v>439425</v>
      </c>
      <c r="AB618" s="221"/>
      <c r="AC618" s="221"/>
      <c r="AD618" s="221"/>
      <c r="AE618" s="221"/>
      <c r="AF618" s="221"/>
      <c r="AG618" s="221"/>
      <c r="AH618" s="221"/>
      <c r="AI618" s="221"/>
      <c r="AJ618" s="221"/>
    </row>
    <row r="619" spans="2:36" x14ac:dyDescent="0.2">
      <c r="B619" s="350"/>
      <c r="C619" s="222" t="s">
        <v>196</v>
      </c>
      <c r="D619" s="157">
        <v>234340</v>
      </c>
      <c r="E619" s="157">
        <v>346512</v>
      </c>
      <c r="F619" s="157">
        <v>391380</v>
      </c>
      <c r="G619" s="157">
        <v>436249</v>
      </c>
      <c r="H619" s="157">
        <v>514915</v>
      </c>
      <c r="I619" s="157">
        <v>250332</v>
      </c>
      <c r="J619" s="157">
        <v>362504</v>
      </c>
      <c r="K619" s="157">
        <v>407372</v>
      </c>
      <c r="L619" s="157">
        <v>452241</v>
      </c>
      <c r="M619" s="157">
        <v>530907</v>
      </c>
      <c r="AB619" s="221"/>
      <c r="AC619" s="221"/>
      <c r="AD619" s="221"/>
      <c r="AE619" s="221"/>
      <c r="AF619" s="221"/>
      <c r="AG619" s="221"/>
      <c r="AH619" s="221"/>
      <c r="AI619" s="221"/>
      <c r="AJ619" s="221"/>
    </row>
    <row r="620" spans="2:36" x14ac:dyDescent="0.2">
      <c r="B620" s="350"/>
      <c r="C620" s="222" t="s">
        <v>197</v>
      </c>
      <c r="D620" s="157">
        <v>339228</v>
      </c>
      <c r="E620" s="157">
        <v>451400</v>
      </c>
      <c r="F620" s="157">
        <v>496268</v>
      </c>
      <c r="G620" s="157">
        <v>541137</v>
      </c>
      <c r="H620" s="157">
        <v>619803</v>
      </c>
      <c r="I620" s="157">
        <v>239831</v>
      </c>
      <c r="J620" s="157">
        <v>314613</v>
      </c>
      <c r="K620" s="157">
        <v>344525</v>
      </c>
      <c r="L620" s="157">
        <v>374438</v>
      </c>
      <c r="M620" s="157">
        <v>426882</v>
      </c>
      <c r="AB620" s="221"/>
      <c r="AC620" s="221"/>
      <c r="AD620" s="221"/>
      <c r="AE620" s="221"/>
      <c r="AF620" s="221"/>
      <c r="AG620" s="221"/>
      <c r="AH620" s="221"/>
      <c r="AI620" s="221"/>
      <c r="AJ620" s="221"/>
    </row>
    <row r="621" spans="2:36" x14ac:dyDescent="0.2">
      <c r="B621" s="350"/>
      <c r="C621" s="222" t="s">
        <v>198</v>
      </c>
      <c r="D621" s="159"/>
      <c r="E621" s="159"/>
      <c r="F621" s="159"/>
      <c r="G621" s="159"/>
      <c r="H621" s="159"/>
      <c r="I621" s="157">
        <v>355220</v>
      </c>
      <c r="J621" s="157">
        <v>467392</v>
      </c>
      <c r="K621" s="157">
        <v>512261</v>
      </c>
      <c r="L621" s="157">
        <v>557129</v>
      </c>
      <c r="M621" s="157">
        <v>635795</v>
      </c>
      <c r="AB621" s="221"/>
      <c r="AC621" s="221"/>
      <c r="AD621" s="221"/>
      <c r="AE621" s="221"/>
      <c r="AF621" s="221"/>
      <c r="AG621" s="221"/>
      <c r="AH621" s="221"/>
      <c r="AI621" s="221"/>
      <c r="AJ621" s="221"/>
    </row>
    <row r="622" spans="2:36" x14ac:dyDescent="0.2">
      <c r="B622" s="350"/>
      <c r="C622" s="222" t="s">
        <v>199</v>
      </c>
      <c r="D622" s="157">
        <v>339228</v>
      </c>
      <c r="E622" s="157">
        <v>451400</v>
      </c>
      <c r="F622" s="157">
        <v>496268</v>
      </c>
      <c r="G622" s="157">
        <v>541137</v>
      </c>
      <c r="H622" s="157">
        <v>619803</v>
      </c>
      <c r="I622" s="157">
        <v>355220</v>
      </c>
      <c r="J622" s="157">
        <v>467392</v>
      </c>
      <c r="K622" s="157">
        <v>512261</v>
      </c>
      <c r="L622" s="157">
        <v>557129</v>
      </c>
      <c r="M622" s="157">
        <v>635795</v>
      </c>
      <c r="AB622" s="221"/>
      <c r="AC622" s="221"/>
      <c r="AD622" s="221"/>
      <c r="AE622" s="221"/>
      <c r="AF622" s="221"/>
      <c r="AG622" s="221"/>
      <c r="AH622" s="221"/>
      <c r="AI622" s="221"/>
      <c r="AJ622" s="221"/>
    </row>
    <row r="623" spans="2:36" x14ac:dyDescent="0.2">
      <c r="B623" s="351"/>
      <c r="C623" s="222" t="s">
        <v>200</v>
      </c>
      <c r="D623" s="157">
        <v>160301</v>
      </c>
      <c r="E623" s="157">
        <v>272473</v>
      </c>
      <c r="F623" s="157">
        <v>317342</v>
      </c>
      <c r="G623" s="157">
        <v>362210</v>
      </c>
      <c r="H623" s="157">
        <v>440877</v>
      </c>
      <c r="I623" s="159"/>
      <c r="J623" s="159"/>
      <c r="K623" s="159"/>
      <c r="L623" s="159"/>
      <c r="M623" s="159"/>
      <c r="AB623" s="221"/>
      <c r="AC623" s="221"/>
      <c r="AD623" s="221"/>
      <c r="AE623" s="221"/>
      <c r="AF623" s="221"/>
      <c r="AG623" s="221"/>
      <c r="AH623" s="221"/>
      <c r="AI623" s="221"/>
      <c r="AJ623" s="221"/>
    </row>
    <row r="624" spans="2:36" ht="11.45" customHeight="1" x14ac:dyDescent="0.2">
      <c r="B624" s="352" t="s">
        <v>253</v>
      </c>
      <c r="C624" s="222" t="s">
        <v>187</v>
      </c>
      <c r="D624" s="157">
        <v>552539</v>
      </c>
      <c r="E624" s="157">
        <v>791182</v>
      </c>
      <c r="F624" s="157">
        <v>886639</v>
      </c>
      <c r="G624" s="157">
        <v>982096</v>
      </c>
      <c r="H624" s="157">
        <v>1107697</v>
      </c>
      <c r="I624" s="157">
        <v>577401</v>
      </c>
      <c r="J624" s="157">
        <v>816043</v>
      </c>
      <c r="K624" s="157">
        <v>911500</v>
      </c>
      <c r="L624" s="157">
        <v>1006957</v>
      </c>
      <c r="M624" s="157">
        <v>1132558</v>
      </c>
      <c r="AB624" s="221"/>
      <c r="AC624" s="221"/>
      <c r="AD624" s="221"/>
      <c r="AE624" s="221"/>
      <c r="AF624" s="221"/>
      <c r="AG624" s="221"/>
      <c r="AH624" s="221"/>
      <c r="AI624" s="221"/>
      <c r="AJ624" s="221"/>
    </row>
    <row r="625" spans="1:36" x14ac:dyDescent="0.2">
      <c r="B625" s="350"/>
      <c r="C625" s="222" t="s">
        <v>188</v>
      </c>
      <c r="D625" s="157">
        <v>552539</v>
      </c>
      <c r="E625" s="157">
        <v>791182</v>
      </c>
      <c r="F625" s="157">
        <v>886639</v>
      </c>
      <c r="G625" s="157">
        <v>982096</v>
      </c>
      <c r="H625" s="157">
        <v>1107697</v>
      </c>
      <c r="I625" s="157">
        <v>435314</v>
      </c>
      <c r="J625" s="157">
        <v>614296</v>
      </c>
      <c r="K625" s="157">
        <v>685889</v>
      </c>
      <c r="L625" s="157">
        <v>757481</v>
      </c>
      <c r="M625" s="157">
        <v>851682</v>
      </c>
      <c r="AB625" s="221"/>
      <c r="AC625" s="221"/>
      <c r="AD625" s="221"/>
      <c r="AE625" s="221"/>
      <c r="AF625" s="221"/>
      <c r="AG625" s="221"/>
      <c r="AH625" s="221"/>
      <c r="AI625" s="221"/>
      <c r="AJ625" s="221"/>
    </row>
    <row r="626" spans="1:36" x14ac:dyDescent="0.2">
      <c r="B626" s="350"/>
      <c r="C626" s="222" t="s">
        <v>189</v>
      </c>
      <c r="D626" s="157">
        <v>816302</v>
      </c>
      <c r="E626" s="157">
        <v>1054944</v>
      </c>
      <c r="F626" s="157">
        <v>1150401</v>
      </c>
      <c r="G626" s="157">
        <v>1245858</v>
      </c>
      <c r="H626" s="157">
        <v>1371460</v>
      </c>
      <c r="I626" s="157">
        <v>841163</v>
      </c>
      <c r="J626" s="157">
        <v>1079806</v>
      </c>
      <c r="K626" s="157">
        <v>1175263</v>
      </c>
      <c r="L626" s="157">
        <v>1270720</v>
      </c>
      <c r="M626" s="157">
        <v>1396321</v>
      </c>
      <c r="AB626" s="221"/>
      <c r="AC626" s="221"/>
      <c r="AD626" s="221"/>
      <c r="AE626" s="221"/>
      <c r="AF626" s="221"/>
      <c r="AG626" s="221"/>
      <c r="AH626" s="221"/>
      <c r="AI626" s="221"/>
      <c r="AJ626" s="221"/>
    </row>
    <row r="627" spans="1:36" x14ac:dyDescent="0.2">
      <c r="B627" s="350"/>
      <c r="C627" s="222" t="s">
        <v>190</v>
      </c>
      <c r="D627" s="157">
        <v>640460</v>
      </c>
      <c r="E627" s="157">
        <v>879103</v>
      </c>
      <c r="F627" s="157">
        <v>974560</v>
      </c>
      <c r="G627" s="157">
        <v>1070016</v>
      </c>
      <c r="H627" s="157">
        <v>1195618</v>
      </c>
      <c r="I627" s="157">
        <v>402815</v>
      </c>
      <c r="J627" s="157">
        <v>546000</v>
      </c>
      <c r="K627" s="157">
        <v>603274</v>
      </c>
      <c r="L627" s="157">
        <v>660549</v>
      </c>
      <c r="M627" s="157">
        <v>735909</v>
      </c>
      <c r="AB627" s="221"/>
      <c r="AC627" s="221"/>
      <c r="AD627" s="221"/>
      <c r="AE627" s="221"/>
      <c r="AF627" s="221"/>
      <c r="AG627" s="221"/>
      <c r="AH627" s="221"/>
      <c r="AI627" s="221"/>
      <c r="AJ627" s="221"/>
    </row>
    <row r="628" spans="1:36" x14ac:dyDescent="0.2">
      <c r="B628" s="350"/>
      <c r="C628" s="222" t="s">
        <v>191</v>
      </c>
      <c r="D628" s="157">
        <v>552539</v>
      </c>
      <c r="E628" s="157">
        <v>791182</v>
      </c>
      <c r="F628" s="157">
        <v>886639</v>
      </c>
      <c r="G628" s="157">
        <v>982096</v>
      </c>
      <c r="H628" s="157">
        <v>1107697</v>
      </c>
      <c r="I628" s="157">
        <v>350062</v>
      </c>
      <c r="J628" s="157">
        <v>493248</v>
      </c>
      <c r="K628" s="157">
        <v>550522</v>
      </c>
      <c r="L628" s="157">
        <v>607796</v>
      </c>
      <c r="M628" s="157">
        <v>683157</v>
      </c>
      <c r="AB628" s="221"/>
      <c r="AC628" s="221"/>
      <c r="AD628" s="221"/>
      <c r="AE628" s="221"/>
      <c r="AF628" s="221"/>
      <c r="AG628" s="221"/>
      <c r="AH628" s="221"/>
      <c r="AI628" s="221"/>
      <c r="AJ628" s="221"/>
    </row>
    <row r="629" spans="1:36" x14ac:dyDescent="0.2">
      <c r="B629" s="350"/>
      <c r="C629" s="222" t="s">
        <v>192</v>
      </c>
      <c r="D629" s="159"/>
      <c r="E629" s="159"/>
      <c r="F629" s="159"/>
      <c r="G629" s="159"/>
      <c r="H629" s="159"/>
      <c r="I629" s="157">
        <v>293228</v>
      </c>
      <c r="J629" s="157">
        <v>412549</v>
      </c>
      <c r="K629" s="157">
        <v>460277</v>
      </c>
      <c r="L629" s="157">
        <v>508006</v>
      </c>
      <c r="M629" s="157">
        <v>570807</v>
      </c>
      <c r="AB629" s="221"/>
      <c r="AC629" s="221"/>
      <c r="AD629" s="221"/>
      <c r="AE629" s="221"/>
      <c r="AF629" s="221"/>
      <c r="AG629" s="221"/>
      <c r="AH629" s="221"/>
      <c r="AI629" s="221"/>
      <c r="AJ629" s="221"/>
    </row>
    <row r="630" spans="1:36" x14ac:dyDescent="0.2">
      <c r="B630" s="350"/>
      <c r="C630" s="222" t="s">
        <v>194</v>
      </c>
      <c r="D630" s="157">
        <v>640460</v>
      </c>
      <c r="E630" s="157">
        <v>879103</v>
      </c>
      <c r="F630" s="157">
        <v>974560</v>
      </c>
      <c r="G630" s="157">
        <v>1070016</v>
      </c>
      <c r="H630" s="157">
        <v>1195618</v>
      </c>
      <c r="I630" s="157">
        <v>501255</v>
      </c>
      <c r="J630" s="157">
        <v>680237</v>
      </c>
      <c r="K630" s="157">
        <v>751829</v>
      </c>
      <c r="L630" s="157">
        <v>823422</v>
      </c>
      <c r="M630" s="157">
        <v>917623</v>
      </c>
      <c r="AB630" s="221"/>
      <c r="AC630" s="221"/>
      <c r="AD630" s="221"/>
      <c r="AE630" s="221"/>
      <c r="AF630" s="221"/>
      <c r="AG630" s="221"/>
      <c r="AH630" s="221"/>
      <c r="AI630" s="221"/>
      <c r="AJ630" s="221"/>
    </row>
    <row r="631" spans="1:36" x14ac:dyDescent="0.2">
      <c r="B631" s="350"/>
      <c r="C631" s="222" t="s">
        <v>195</v>
      </c>
      <c r="D631" s="157">
        <v>904223</v>
      </c>
      <c r="E631" s="157">
        <v>1142865</v>
      </c>
      <c r="F631" s="157">
        <v>1238322</v>
      </c>
      <c r="G631" s="157">
        <v>1333779</v>
      </c>
      <c r="H631" s="157">
        <v>1459380</v>
      </c>
      <c r="I631" s="157">
        <v>561072</v>
      </c>
      <c r="J631" s="157">
        <v>704258</v>
      </c>
      <c r="K631" s="157">
        <v>761532</v>
      </c>
      <c r="L631" s="157">
        <v>818806</v>
      </c>
      <c r="M631" s="157">
        <v>894167</v>
      </c>
      <c r="AB631" s="221"/>
      <c r="AC631" s="221"/>
      <c r="AD631" s="221"/>
      <c r="AE631" s="221"/>
      <c r="AF631" s="221"/>
      <c r="AG631" s="221"/>
      <c r="AH631" s="221"/>
      <c r="AI631" s="221"/>
      <c r="AJ631" s="221"/>
    </row>
    <row r="632" spans="1:36" x14ac:dyDescent="0.2">
      <c r="B632" s="350"/>
      <c r="C632" s="222" t="s">
        <v>196</v>
      </c>
      <c r="D632" s="157">
        <v>767317</v>
      </c>
      <c r="E632" s="157">
        <v>1053688</v>
      </c>
      <c r="F632" s="157">
        <v>1168237</v>
      </c>
      <c r="G632" s="157">
        <v>1282785</v>
      </c>
      <c r="H632" s="157">
        <v>1433507</v>
      </c>
      <c r="I632" s="157">
        <v>796575</v>
      </c>
      <c r="J632" s="157">
        <v>1082946</v>
      </c>
      <c r="K632" s="157">
        <v>1197494</v>
      </c>
      <c r="L632" s="157">
        <v>1312042</v>
      </c>
      <c r="M632" s="157">
        <v>1462764</v>
      </c>
      <c r="AB632" s="221"/>
      <c r="AC632" s="221"/>
      <c r="AD632" s="221"/>
      <c r="AE632" s="221"/>
      <c r="AF632" s="221"/>
      <c r="AG632" s="221"/>
      <c r="AH632" s="221"/>
      <c r="AI632" s="221"/>
      <c r="AJ632" s="221"/>
    </row>
    <row r="633" spans="1:36" x14ac:dyDescent="0.2">
      <c r="B633" s="350"/>
      <c r="C633" s="222" t="s">
        <v>197</v>
      </c>
      <c r="D633" s="157">
        <v>992144</v>
      </c>
      <c r="E633" s="157">
        <v>1230786</v>
      </c>
      <c r="F633" s="157">
        <v>1326243</v>
      </c>
      <c r="G633" s="157">
        <v>1421700</v>
      </c>
      <c r="H633" s="157">
        <v>1547301</v>
      </c>
      <c r="I633" s="157">
        <v>613825</v>
      </c>
      <c r="J633" s="157">
        <v>757010</v>
      </c>
      <c r="K633" s="157">
        <v>814285</v>
      </c>
      <c r="L633" s="157">
        <v>871559</v>
      </c>
      <c r="M633" s="157">
        <v>946920</v>
      </c>
      <c r="AB633" s="221"/>
      <c r="AC633" s="221"/>
      <c r="AD633" s="221"/>
      <c r="AE633" s="221"/>
      <c r="AF633" s="221"/>
      <c r="AG633" s="221"/>
      <c r="AH633" s="221"/>
      <c r="AI633" s="221"/>
      <c r="AJ633" s="221"/>
    </row>
    <row r="634" spans="1:36" x14ac:dyDescent="0.2">
      <c r="B634" s="350"/>
      <c r="C634" s="222" t="s">
        <v>198</v>
      </c>
      <c r="D634" s="159"/>
      <c r="E634" s="159"/>
      <c r="F634" s="159"/>
      <c r="G634" s="159"/>
      <c r="H634" s="159"/>
      <c r="I634" s="157">
        <v>765017</v>
      </c>
      <c r="J634" s="157">
        <v>943999</v>
      </c>
      <c r="K634" s="157">
        <v>1015592</v>
      </c>
      <c r="L634" s="157">
        <v>1087185</v>
      </c>
      <c r="M634" s="157">
        <v>1181386</v>
      </c>
      <c r="AB634" s="221"/>
      <c r="AC634" s="221"/>
      <c r="AD634" s="221"/>
      <c r="AE634" s="221"/>
      <c r="AF634" s="221"/>
      <c r="AG634" s="221"/>
      <c r="AH634" s="221"/>
      <c r="AI634" s="221"/>
      <c r="AJ634" s="221"/>
    </row>
    <row r="635" spans="1:36" x14ac:dyDescent="0.2">
      <c r="B635" s="350"/>
      <c r="C635" s="222" t="s">
        <v>199</v>
      </c>
      <c r="D635" s="157">
        <v>978328</v>
      </c>
      <c r="E635" s="157">
        <v>1264698</v>
      </c>
      <c r="F635" s="157">
        <v>1379247</v>
      </c>
      <c r="G635" s="157">
        <v>1493795</v>
      </c>
      <c r="H635" s="157">
        <v>1644517</v>
      </c>
      <c r="I635" s="157">
        <v>1007585</v>
      </c>
      <c r="J635" s="157">
        <v>1293956</v>
      </c>
      <c r="K635" s="157">
        <v>1408504</v>
      </c>
      <c r="L635" s="157">
        <v>1523053</v>
      </c>
      <c r="M635" s="157">
        <v>1673774</v>
      </c>
      <c r="AB635" s="221"/>
      <c r="AC635" s="221"/>
      <c r="AD635" s="221"/>
      <c r="AE635" s="221"/>
      <c r="AF635" s="221"/>
      <c r="AG635" s="221"/>
      <c r="AH635" s="221"/>
      <c r="AI635" s="221"/>
      <c r="AJ635" s="221"/>
    </row>
    <row r="636" spans="1:36" ht="12" thickBot="1" x14ac:dyDescent="0.25">
      <c r="B636" s="365"/>
      <c r="C636" s="223" t="s">
        <v>200</v>
      </c>
      <c r="D636" s="157">
        <v>228488</v>
      </c>
      <c r="E636" s="157">
        <v>371673</v>
      </c>
      <c r="F636" s="157">
        <v>428948</v>
      </c>
      <c r="G636" s="157">
        <v>486222</v>
      </c>
      <c r="H636" s="157">
        <v>561583</v>
      </c>
      <c r="I636" s="157">
        <v>166056</v>
      </c>
      <c r="J636" s="157">
        <v>261513</v>
      </c>
      <c r="K636" s="157">
        <v>299696</v>
      </c>
      <c r="L636" s="157">
        <v>337879</v>
      </c>
      <c r="M636" s="157">
        <v>388119</v>
      </c>
      <c r="AA636" s="191"/>
      <c r="AB636" s="221"/>
      <c r="AC636" s="221"/>
      <c r="AD636" s="221"/>
      <c r="AE636" s="221"/>
      <c r="AF636" s="221"/>
      <c r="AG636" s="221"/>
      <c r="AH636" s="221"/>
      <c r="AI636" s="221"/>
      <c r="AJ636" s="221"/>
    </row>
    <row r="637" spans="1:36" ht="21" x14ac:dyDescent="0.2">
      <c r="A637" s="187"/>
      <c r="B637" s="98" t="s">
        <v>258</v>
      </c>
      <c r="C637" s="98"/>
      <c r="D637" s="98"/>
      <c r="E637" s="98"/>
      <c r="F637" s="98"/>
      <c r="G637" s="98"/>
      <c r="H637" s="98"/>
      <c r="I637" s="98"/>
      <c r="J637" s="98"/>
      <c r="K637" s="98"/>
      <c r="L637" s="98"/>
      <c r="M637" s="160">
        <f>SUM('[1]Нормативы ДО'!D638:M668)</f>
        <v>82580</v>
      </c>
    </row>
    <row r="638" spans="1:36" x14ac:dyDescent="0.2">
      <c r="B638" s="350" t="s">
        <v>250</v>
      </c>
      <c r="C638" s="220" t="s">
        <v>181</v>
      </c>
      <c r="D638" s="161">
        <f>'[1]Расчет ДО'!P7</f>
        <v>240</v>
      </c>
      <c r="E638" s="162">
        <f>'[1]Расчет ДО'!Q7</f>
        <v>953</v>
      </c>
      <c r="F638" s="162">
        <f>'[1]Расчет ДО'!R7</f>
        <v>10005</v>
      </c>
      <c r="G638" s="163">
        <f>'[1]Расчет ДО'!S7</f>
        <v>0</v>
      </c>
      <c r="H638" s="163">
        <f>'[1]Расчет ДО'!T7</f>
        <v>1</v>
      </c>
      <c r="I638" s="161">
        <f>'[1]Расчет ДО'!W7</f>
        <v>819</v>
      </c>
      <c r="J638" s="161">
        <f>'[1]Расчет ДО'!X7</f>
        <v>2097</v>
      </c>
      <c r="K638" s="161">
        <f>'[1]Расчет ДО'!Y7</f>
        <v>42711</v>
      </c>
      <c r="L638" s="161">
        <f>'[1]Расчет ДО'!Z7</f>
        <v>17</v>
      </c>
      <c r="M638" s="161">
        <f>'[1]Расчет ДО'!AA7</f>
        <v>50</v>
      </c>
    </row>
    <row r="639" spans="1:36" x14ac:dyDescent="0.2">
      <c r="B639" s="350"/>
      <c r="C639" s="220" t="s">
        <v>182</v>
      </c>
      <c r="D639" s="164">
        <f>'[1]Расчет ДО'!P8</f>
        <v>24</v>
      </c>
      <c r="E639" s="165">
        <f>'[1]Расчет ДО'!Q8</f>
        <v>218</v>
      </c>
      <c r="F639" s="165">
        <f>'[1]Расчет ДО'!R8</f>
        <v>1005</v>
      </c>
      <c r="G639" s="166">
        <f>'[1]Расчет ДО'!S8</f>
        <v>0</v>
      </c>
      <c r="H639" s="166">
        <f>'[1]Расчет ДО'!T8</f>
        <v>0</v>
      </c>
      <c r="I639" s="161">
        <f>'[1]Расчет ДО'!W8</f>
        <v>62</v>
      </c>
      <c r="J639" s="161">
        <f>'[1]Расчет ДО'!X8</f>
        <v>540</v>
      </c>
      <c r="K639" s="161">
        <f>'[1]Расчет ДО'!Y8</f>
        <v>3525</v>
      </c>
      <c r="L639" s="161">
        <f>'[1]Расчет ДО'!Z8</f>
        <v>0</v>
      </c>
      <c r="M639" s="161">
        <f>'[1]Расчет ДО'!AA8</f>
        <v>19</v>
      </c>
    </row>
    <row r="640" spans="1:36" x14ac:dyDescent="0.2">
      <c r="B640" s="350"/>
      <c r="C640" s="220" t="s">
        <v>183</v>
      </c>
      <c r="D640" s="164">
        <f>'[1]Расчет ДО'!P9</f>
        <v>0</v>
      </c>
      <c r="E640" s="165">
        <f>'[1]Расчет ДО'!Q9</f>
        <v>69</v>
      </c>
      <c r="F640" s="165">
        <f>'[1]Расчет ДО'!R9</f>
        <v>679</v>
      </c>
      <c r="G640" s="166">
        <f>'[1]Расчет ДО'!S9</f>
        <v>0</v>
      </c>
      <c r="H640" s="166">
        <f>'[1]Расчет ДО'!T9</f>
        <v>0</v>
      </c>
      <c r="I640" s="161">
        <f>'[1]Расчет ДО'!W9</f>
        <v>0</v>
      </c>
      <c r="J640" s="161">
        <f>'[1]Расчет ДО'!X9</f>
        <v>30</v>
      </c>
      <c r="K640" s="161">
        <f>'[1]Расчет ДО'!Y9</f>
        <v>1457</v>
      </c>
      <c r="L640" s="161">
        <f>'[1]Расчет ДО'!Z9</f>
        <v>0</v>
      </c>
      <c r="M640" s="161">
        <f>'[1]Расчет ДО'!AA9</f>
        <v>27</v>
      </c>
    </row>
    <row r="641" spans="2:15" x14ac:dyDescent="0.2">
      <c r="B641" s="350"/>
      <c r="C641" s="220" t="s">
        <v>184</v>
      </c>
      <c r="D641" s="164">
        <f>'[1]Расчет ДО'!P10</f>
        <v>5</v>
      </c>
      <c r="E641" s="165">
        <f>'[1]Расчет ДО'!Q10</f>
        <v>0</v>
      </c>
      <c r="F641" s="165">
        <f>'[1]Расчет ДО'!R10</f>
        <v>165</v>
      </c>
      <c r="G641" s="166">
        <f>'[1]Расчет ДО'!S10</f>
        <v>0</v>
      </c>
      <c r="H641" s="166">
        <f>'[1]Расчет ДО'!T10</f>
        <v>0</v>
      </c>
      <c r="I641" s="161">
        <f>'[1]Расчет ДО'!W10</f>
        <v>37</v>
      </c>
      <c r="J641" s="161">
        <f>'[1]Расчет ДО'!X10</f>
        <v>0</v>
      </c>
      <c r="K641" s="161">
        <f>'[1]Расчет ДО'!Y10</f>
        <v>399</v>
      </c>
      <c r="L641" s="161">
        <f>'[1]Расчет ДО'!Z10</f>
        <v>0</v>
      </c>
      <c r="M641" s="161">
        <f>'[1]Расчет ДО'!AA10</f>
        <v>0</v>
      </c>
    </row>
    <row r="642" spans="2:15" x14ac:dyDescent="0.2">
      <c r="B642" s="351"/>
      <c r="C642" s="220" t="s">
        <v>185</v>
      </c>
      <c r="D642" s="164">
        <f>'[1]Расчет ДО'!P11</f>
        <v>0</v>
      </c>
      <c r="E642" s="165">
        <f>'[1]Расчет ДО'!Q11</f>
        <v>0</v>
      </c>
      <c r="F642" s="165">
        <f>'[1]Расчет ДО'!R11</f>
        <v>24</v>
      </c>
      <c r="G642" s="166">
        <f>'[1]Расчет ДО'!S11</f>
        <v>0</v>
      </c>
      <c r="H642" s="166">
        <f>'[1]Расчет ДО'!T11</f>
        <v>0</v>
      </c>
      <c r="I642" s="161">
        <f>'[1]Расчет ДО'!W11</f>
        <v>9</v>
      </c>
      <c r="J642" s="161">
        <f>'[1]Расчет ДО'!X11</f>
        <v>0</v>
      </c>
      <c r="K642" s="161">
        <f>'[1]Расчет ДО'!Y11</f>
        <v>35</v>
      </c>
      <c r="L642" s="161">
        <f>'[1]Расчет ДО'!Z11</f>
        <v>0</v>
      </c>
      <c r="M642" s="161">
        <f>'[1]Расчет ДО'!AA11</f>
        <v>0</v>
      </c>
    </row>
    <row r="643" spans="2:15" x14ac:dyDescent="0.2">
      <c r="B643" s="352" t="s">
        <v>252</v>
      </c>
      <c r="C643" s="222" t="s">
        <v>187</v>
      </c>
      <c r="D643" s="164">
        <f>'[1]Расчет ДО'!P13</f>
        <v>0</v>
      </c>
      <c r="E643" s="164">
        <f>'[1]Расчет ДО'!Q13</f>
        <v>0</v>
      </c>
      <c r="F643" s="164">
        <f>'[1]Расчет ДО'!R13</f>
        <v>0</v>
      </c>
      <c r="G643" s="164">
        <f>'[1]Расчет ДО'!S13</f>
        <v>0</v>
      </c>
      <c r="H643" s="164">
        <f>'[1]Расчет ДО'!T13</f>
        <v>0</v>
      </c>
      <c r="I643" s="161">
        <f>'[1]Расчет ДО'!W13</f>
        <v>0</v>
      </c>
      <c r="J643" s="161">
        <f>'[1]Расчет ДО'!X13</f>
        <v>0</v>
      </c>
      <c r="K643" s="161">
        <f>'[1]Расчет ДО'!Y13</f>
        <v>0</v>
      </c>
      <c r="L643" s="161">
        <f>'[1]Расчет ДО'!Z13</f>
        <v>0</v>
      </c>
      <c r="M643" s="161">
        <f>'[1]Расчет ДО'!AA13</f>
        <v>0</v>
      </c>
      <c r="N643" s="224"/>
      <c r="O643" s="167"/>
    </row>
    <row r="644" spans="2:15" x14ac:dyDescent="0.2">
      <c r="B644" s="350"/>
      <c r="C644" s="222" t="s">
        <v>188</v>
      </c>
      <c r="D644" s="164">
        <f>'[1]Расчет ДО'!P14</f>
        <v>0</v>
      </c>
      <c r="E644" s="164">
        <f>'[1]Расчет ДО'!Q14</f>
        <v>0</v>
      </c>
      <c r="F644" s="164">
        <f>'[1]Расчет ДО'!R14</f>
        <v>0</v>
      </c>
      <c r="G644" s="164">
        <f>'[1]Расчет ДО'!S14</f>
        <v>0</v>
      </c>
      <c r="H644" s="164">
        <f>'[1]Расчет ДО'!T14</f>
        <v>0</v>
      </c>
      <c r="I644" s="161">
        <f>'[1]Расчет ДО'!W14</f>
        <v>0</v>
      </c>
      <c r="J644" s="161">
        <f>'[1]Расчет ДО'!X14</f>
        <v>0</v>
      </c>
      <c r="K644" s="161">
        <f>'[1]Расчет ДО'!Y14</f>
        <v>0</v>
      </c>
      <c r="L644" s="161">
        <f>'[1]Расчет ДО'!Z14</f>
        <v>0</v>
      </c>
      <c r="M644" s="161">
        <f>'[1]Расчет ДО'!AA14</f>
        <v>0</v>
      </c>
    </row>
    <row r="645" spans="2:15" x14ac:dyDescent="0.2">
      <c r="B645" s="350"/>
      <c r="C645" s="222" t="s">
        <v>189</v>
      </c>
      <c r="D645" s="164">
        <f>'[1]Расчет ДО'!P15</f>
        <v>0</v>
      </c>
      <c r="E645" s="164">
        <f>'[1]Расчет ДО'!Q15</f>
        <v>0</v>
      </c>
      <c r="F645" s="164">
        <f>'[1]Расчет ДО'!R15</f>
        <v>0</v>
      </c>
      <c r="G645" s="164">
        <f>'[1]Расчет ДО'!S15</f>
        <v>0</v>
      </c>
      <c r="H645" s="164">
        <f>'[1]Расчет ДО'!T15</f>
        <v>0</v>
      </c>
      <c r="I645" s="161">
        <f>'[1]Расчет ДО'!W15</f>
        <v>0</v>
      </c>
      <c r="J645" s="161">
        <f>'[1]Расчет ДО'!X15</f>
        <v>0</v>
      </c>
      <c r="K645" s="161">
        <f>'[1]Расчет ДО'!Y15</f>
        <v>0</v>
      </c>
      <c r="L645" s="161">
        <f>'[1]Расчет ДО'!Z15</f>
        <v>0</v>
      </c>
      <c r="M645" s="161">
        <f>'[1]Расчет ДО'!AA15</f>
        <v>0</v>
      </c>
    </row>
    <row r="646" spans="2:15" x14ac:dyDescent="0.2">
      <c r="B646" s="350"/>
      <c r="C646" s="222" t="s">
        <v>190</v>
      </c>
      <c r="D646" s="164">
        <f>'[1]Расчет ДО'!P16</f>
        <v>0</v>
      </c>
      <c r="E646" s="164">
        <f>'[1]Расчет ДО'!Q16</f>
        <v>0</v>
      </c>
      <c r="F646" s="164">
        <f>'[1]Расчет ДО'!R16</f>
        <v>0</v>
      </c>
      <c r="G646" s="164">
        <f>'[1]Расчет ДО'!S16</f>
        <v>0</v>
      </c>
      <c r="H646" s="164">
        <f>'[1]Расчет ДО'!T16</f>
        <v>0</v>
      </c>
      <c r="I646" s="161">
        <f>'[1]Расчет ДО'!W16</f>
        <v>0</v>
      </c>
      <c r="J646" s="161">
        <f>'[1]Расчет ДО'!X16</f>
        <v>0</v>
      </c>
      <c r="K646" s="161">
        <f>'[1]Расчет ДО'!Y16</f>
        <v>0</v>
      </c>
      <c r="L646" s="161">
        <f>'[1]Расчет ДО'!Z16</f>
        <v>0</v>
      </c>
      <c r="M646" s="161">
        <f>'[1]Расчет ДО'!AA16</f>
        <v>0</v>
      </c>
    </row>
    <row r="647" spans="2:15" x14ac:dyDescent="0.2">
      <c r="B647" s="350"/>
      <c r="C647" s="222" t="s">
        <v>191</v>
      </c>
      <c r="D647" s="164">
        <f>'[1]Расчет ДО'!P17</f>
        <v>0</v>
      </c>
      <c r="E647" s="164">
        <f>'[1]Расчет ДО'!Q17</f>
        <v>0</v>
      </c>
      <c r="F647" s="164">
        <f>'[1]Расчет ДО'!R17</f>
        <v>0</v>
      </c>
      <c r="G647" s="164">
        <f>'[1]Расчет ДО'!S17</f>
        <v>0</v>
      </c>
      <c r="H647" s="164">
        <f>'[1]Расчет ДО'!T17</f>
        <v>0</v>
      </c>
      <c r="I647" s="161">
        <f>'[1]Расчет ДО'!W17</f>
        <v>0</v>
      </c>
      <c r="J647" s="161">
        <f>'[1]Расчет ДО'!X17</f>
        <v>183</v>
      </c>
      <c r="K647" s="161">
        <f>'[1]Расчет ДО'!Y17</f>
        <v>2575</v>
      </c>
      <c r="L647" s="161">
        <f>'[1]Расчет ДО'!Z17</f>
        <v>0</v>
      </c>
      <c r="M647" s="161">
        <f>'[1]Расчет ДО'!AA17</f>
        <v>17</v>
      </c>
    </row>
    <row r="648" spans="2:15" x14ac:dyDescent="0.2">
      <c r="B648" s="350"/>
      <c r="C648" s="222" t="s">
        <v>192</v>
      </c>
      <c r="D648" s="168" t="s">
        <v>193</v>
      </c>
      <c r="E648" s="169" t="s">
        <v>193</v>
      </c>
      <c r="F648" s="169" t="s">
        <v>193</v>
      </c>
      <c r="G648" s="170" t="s">
        <v>193</v>
      </c>
      <c r="H648" s="170" t="s">
        <v>193</v>
      </c>
      <c r="I648" s="161">
        <f>'[1]Расчет ДО'!W18</f>
        <v>0</v>
      </c>
      <c r="J648" s="161">
        <f>'[1]Расчет ДО'!X18</f>
        <v>0</v>
      </c>
      <c r="K648" s="161">
        <f>'[1]Расчет ДО'!Y18</f>
        <v>97</v>
      </c>
      <c r="L648" s="161">
        <f>'[1]Расчет ДО'!Z18</f>
        <v>0</v>
      </c>
      <c r="M648" s="161">
        <f>'[1]Расчет ДО'!AA18</f>
        <v>0</v>
      </c>
    </row>
    <row r="649" spans="2:15" x14ac:dyDescent="0.2">
      <c r="B649" s="350"/>
      <c r="C649" s="222" t="s">
        <v>194</v>
      </c>
      <c r="D649" s="164">
        <f>'[1]Расчет ДО'!P19</f>
        <v>0</v>
      </c>
      <c r="E649" s="164">
        <f>'[1]Расчет ДО'!Q19</f>
        <v>0</v>
      </c>
      <c r="F649" s="164">
        <f>'[1]Расчет ДО'!R19</f>
        <v>0</v>
      </c>
      <c r="G649" s="164">
        <f>'[1]Расчет ДО'!S19</f>
        <v>0</v>
      </c>
      <c r="H649" s="164">
        <f>'[1]Расчет ДО'!T19</f>
        <v>0</v>
      </c>
      <c r="I649" s="161">
        <f>'[1]Расчет ДО'!W19</f>
        <v>0</v>
      </c>
      <c r="J649" s="161">
        <f>'[1]Расчет ДО'!X19</f>
        <v>0</v>
      </c>
      <c r="K649" s="161">
        <f>'[1]Расчет ДО'!Y19</f>
        <v>1</v>
      </c>
      <c r="L649" s="161">
        <f>'[1]Расчет ДО'!Z19</f>
        <v>0</v>
      </c>
      <c r="M649" s="161">
        <f>'[1]Расчет ДО'!AA19</f>
        <v>0</v>
      </c>
    </row>
    <row r="650" spans="2:15" x14ac:dyDescent="0.2">
      <c r="B650" s="350"/>
      <c r="C650" s="222" t="s">
        <v>195</v>
      </c>
      <c r="D650" s="164">
        <f>'[1]Расчет ДО'!P20</f>
        <v>0</v>
      </c>
      <c r="E650" s="164">
        <f>'[1]Расчет ДО'!Q20</f>
        <v>0</v>
      </c>
      <c r="F650" s="164">
        <f>'[1]Расчет ДО'!R20</f>
        <v>0</v>
      </c>
      <c r="G650" s="164">
        <f>'[1]Расчет ДО'!S20</f>
        <v>0</v>
      </c>
      <c r="H650" s="164">
        <f>'[1]Расчет ДО'!T20</f>
        <v>0</v>
      </c>
      <c r="I650" s="161">
        <f>'[1]Расчет ДО'!W20</f>
        <v>0</v>
      </c>
      <c r="J650" s="161">
        <f>'[1]Расчет ДО'!X20</f>
        <v>16</v>
      </c>
      <c r="K650" s="161">
        <f>'[1]Расчет ДО'!Y20</f>
        <v>419</v>
      </c>
      <c r="L650" s="161">
        <f>'[1]Расчет ДО'!Z20</f>
        <v>0</v>
      </c>
      <c r="M650" s="161">
        <f>'[1]Расчет ДО'!AA20</f>
        <v>20</v>
      </c>
    </row>
    <row r="651" spans="2:15" x14ac:dyDescent="0.2">
      <c r="B651" s="350"/>
      <c r="C651" s="222" t="s">
        <v>196</v>
      </c>
      <c r="D651" s="164">
        <f>'[1]Расчет ДО'!P21</f>
        <v>0</v>
      </c>
      <c r="E651" s="164">
        <f>'[1]Расчет ДО'!Q21</f>
        <v>0</v>
      </c>
      <c r="F651" s="164">
        <f>'[1]Расчет ДО'!R21</f>
        <v>0</v>
      </c>
      <c r="G651" s="164">
        <f>'[1]Расчет ДО'!S21</f>
        <v>0</v>
      </c>
      <c r="H651" s="164">
        <f>'[1]Расчет ДО'!T21</f>
        <v>0</v>
      </c>
      <c r="I651" s="161">
        <f>'[1]Расчет ДО'!W21</f>
        <v>0</v>
      </c>
      <c r="J651" s="161">
        <f>'[1]Расчет ДО'!X21</f>
        <v>0</v>
      </c>
      <c r="K651" s="161">
        <f>'[1]Расчет ДО'!Y21</f>
        <v>0</v>
      </c>
      <c r="L651" s="161">
        <f>'[1]Расчет ДО'!Z21</f>
        <v>0</v>
      </c>
      <c r="M651" s="161">
        <f>'[1]Расчет ДО'!AA21</f>
        <v>0</v>
      </c>
    </row>
    <row r="652" spans="2:15" x14ac:dyDescent="0.2">
      <c r="B652" s="350"/>
      <c r="C652" s="222" t="s">
        <v>197</v>
      </c>
      <c r="D652" s="164">
        <f>'[1]Расчет ДО'!P22</f>
        <v>0</v>
      </c>
      <c r="E652" s="164">
        <f>'[1]Расчет ДО'!Q22</f>
        <v>0</v>
      </c>
      <c r="F652" s="164">
        <f>'[1]Расчет ДО'!R22</f>
        <v>0</v>
      </c>
      <c r="G652" s="164">
        <f>'[1]Расчет ДО'!S22</f>
        <v>0</v>
      </c>
      <c r="H652" s="164">
        <f>'[1]Расчет ДО'!T22</f>
        <v>0</v>
      </c>
      <c r="I652" s="161">
        <f>'[1]Расчет ДО'!W22</f>
        <v>0</v>
      </c>
      <c r="J652" s="161">
        <f>'[1]Расчет ДО'!X22</f>
        <v>0</v>
      </c>
      <c r="K652" s="161">
        <f>'[1]Расчет ДО'!Y22</f>
        <v>0</v>
      </c>
      <c r="L652" s="161">
        <f>'[1]Расчет ДО'!Z22</f>
        <v>0</v>
      </c>
      <c r="M652" s="161">
        <f>'[1]Расчет ДО'!AA22</f>
        <v>0</v>
      </c>
    </row>
    <row r="653" spans="2:15" x14ac:dyDescent="0.2">
      <c r="B653" s="350"/>
      <c r="C653" s="222" t="s">
        <v>198</v>
      </c>
      <c r="D653" s="168" t="s">
        <v>193</v>
      </c>
      <c r="E653" s="169" t="s">
        <v>193</v>
      </c>
      <c r="F653" s="169" t="s">
        <v>193</v>
      </c>
      <c r="G653" s="170" t="s">
        <v>193</v>
      </c>
      <c r="H653" s="170" t="s">
        <v>193</v>
      </c>
      <c r="I653" s="161">
        <f>'[1]Расчет ДО'!W23</f>
        <v>0</v>
      </c>
      <c r="J653" s="161">
        <f>'[1]Расчет ДО'!X23</f>
        <v>0</v>
      </c>
      <c r="K653" s="161">
        <f>'[1]Расчет ДО'!Y23</f>
        <v>0</v>
      </c>
      <c r="L653" s="161">
        <f>'[1]Расчет ДО'!Z23</f>
        <v>0</v>
      </c>
      <c r="M653" s="161">
        <f>'[1]Расчет ДО'!AA23</f>
        <v>0</v>
      </c>
    </row>
    <row r="654" spans="2:15" x14ac:dyDescent="0.2">
      <c r="B654" s="350"/>
      <c r="C654" s="222" t="s">
        <v>199</v>
      </c>
      <c r="D654" s="164">
        <f>'[1]Расчет ДО'!P24</f>
        <v>0</v>
      </c>
      <c r="E654" s="164">
        <f>'[1]Расчет ДО'!Q24</f>
        <v>0</v>
      </c>
      <c r="F654" s="164">
        <f>'[1]Расчет ДО'!R24</f>
        <v>0</v>
      </c>
      <c r="G654" s="164">
        <f>'[1]Расчет ДО'!S24</f>
        <v>0</v>
      </c>
      <c r="H654" s="164">
        <f>'[1]Расчет ДО'!T24</f>
        <v>0</v>
      </c>
      <c r="I654" s="161">
        <f>'[1]Расчет ДО'!W24</f>
        <v>0</v>
      </c>
      <c r="J654" s="161">
        <f>'[1]Расчет ДО'!X24</f>
        <v>0</v>
      </c>
      <c r="K654" s="161">
        <f>'[1]Расчет ДО'!Y24</f>
        <v>0</v>
      </c>
      <c r="L654" s="161">
        <f>'[1]Расчет ДО'!Z24</f>
        <v>0</v>
      </c>
      <c r="M654" s="161">
        <f>'[1]Расчет ДО'!AA24</f>
        <v>0</v>
      </c>
    </row>
    <row r="655" spans="2:15" x14ac:dyDescent="0.2">
      <c r="B655" s="351"/>
      <c r="C655" s="222" t="s">
        <v>200</v>
      </c>
      <c r="D655" s="164">
        <f>'[1]Расчет ДО'!P25</f>
        <v>0</v>
      </c>
      <c r="E655" s="164">
        <f>'[1]Расчет ДО'!Q25</f>
        <v>0</v>
      </c>
      <c r="F655" s="164">
        <f>'[1]Расчет ДО'!R25</f>
        <v>0</v>
      </c>
      <c r="G655" s="164">
        <f>'[1]Расчет ДО'!S25</f>
        <v>0</v>
      </c>
      <c r="H655" s="164">
        <f>'[1]Расчет ДО'!T25</f>
        <v>0</v>
      </c>
      <c r="I655" s="168" t="s">
        <v>193</v>
      </c>
      <c r="J655" s="169" t="s">
        <v>193</v>
      </c>
      <c r="K655" s="169" t="s">
        <v>193</v>
      </c>
      <c r="L655" s="169" t="s">
        <v>193</v>
      </c>
      <c r="M655" s="171" t="s">
        <v>193</v>
      </c>
    </row>
    <row r="656" spans="2:15" x14ac:dyDescent="0.2">
      <c r="B656" s="352" t="s">
        <v>253</v>
      </c>
      <c r="C656" s="222" t="s">
        <v>187</v>
      </c>
      <c r="D656" s="164">
        <f>'[1]Расчет ДО'!P27</f>
        <v>0</v>
      </c>
      <c r="E656" s="164">
        <f>'[1]Расчет ДО'!Q27</f>
        <v>0</v>
      </c>
      <c r="F656" s="164">
        <f>'[1]Расчет ДО'!R27</f>
        <v>0</v>
      </c>
      <c r="G656" s="164">
        <f>'[1]Расчет ДО'!S27</f>
        <v>0</v>
      </c>
      <c r="H656" s="164">
        <f>'[1]Расчет ДО'!T27</f>
        <v>0</v>
      </c>
      <c r="I656" s="164">
        <f>'[1]Расчет ДО'!W27</f>
        <v>0</v>
      </c>
      <c r="J656" s="164">
        <f>'[1]Расчет ДО'!X27</f>
        <v>0</v>
      </c>
      <c r="K656" s="164">
        <f>'[1]Расчет ДО'!Y27</f>
        <v>0</v>
      </c>
      <c r="L656" s="164">
        <f>'[1]Расчет ДО'!Z27</f>
        <v>0</v>
      </c>
      <c r="M656" s="164">
        <f>'[1]Расчет ДО'!AA27</f>
        <v>0</v>
      </c>
    </row>
    <row r="657" spans="2:14" x14ac:dyDescent="0.2">
      <c r="B657" s="350"/>
      <c r="C657" s="222" t="s">
        <v>188</v>
      </c>
      <c r="D657" s="164">
        <f>'[1]Расчет ДО'!P28</f>
        <v>0</v>
      </c>
      <c r="E657" s="164">
        <f>'[1]Расчет ДО'!Q28</f>
        <v>0</v>
      </c>
      <c r="F657" s="164">
        <f>'[1]Расчет ДО'!R28</f>
        <v>0</v>
      </c>
      <c r="G657" s="164">
        <f>'[1]Расчет ДО'!S28</f>
        <v>0</v>
      </c>
      <c r="H657" s="164">
        <f>'[1]Расчет ДО'!T28</f>
        <v>0</v>
      </c>
      <c r="I657" s="164">
        <f>'[1]Расчет ДО'!W28</f>
        <v>0</v>
      </c>
      <c r="J657" s="164">
        <f>'[1]Расчет ДО'!X28</f>
        <v>0</v>
      </c>
      <c r="K657" s="164">
        <f>'[1]Расчет ДО'!Y28</f>
        <v>1</v>
      </c>
      <c r="L657" s="164">
        <f>'[1]Расчет ДО'!Z28</f>
        <v>0</v>
      </c>
      <c r="M657" s="164">
        <f>'[1]Расчет ДО'!AA28</f>
        <v>0</v>
      </c>
    </row>
    <row r="658" spans="2:14" x14ac:dyDescent="0.2">
      <c r="B658" s="350"/>
      <c r="C658" s="222" t="s">
        <v>189</v>
      </c>
      <c r="D658" s="164">
        <f>'[1]Расчет ДО'!P29</f>
        <v>0</v>
      </c>
      <c r="E658" s="164">
        <f>'[1]Расчет ДО'!Q29</f>
        <v>0</v>
      </c>
      <c r="F658" s="164">
        <f>'[1]Расчет ДО'!R29</f>
        <v>0</v>
      </c>
      <c r="G658" s="164">
        <f>'[1]Расчет ДО'!S29</f>
        <v>0</v>
      </c>
      <c r="H658" s="164">
        <f>'[1]Расчет ДО'!T29</f>
        <v>0</v>
      </c>
      <c r="I658" s="164">
        <f>'[1]Расчет ДО'!W29</f>
        <v>0</v>
      </c>
      <c r="J658" s="164">
        <f>'[1]Расчет ДО'!X29</f>
        <v>0</v>
      </c>
      <c r="K658" s="164">
        <f>'[1]Расчет ДО'!Y29</f>
        <v>0</v>
      </c>
      <c r="L658" s="164">
        <f>'[1]Расчет ДО'!Z29</f>
        <v>0</v>
      </c>
      <c r="M658" s="164">
        <f>'[1]Расчет ДО'!AA29</f>
        <v>0</v>
      </c>
      <c r="N658" s="177"/>
    </row>
    <row r="659" spans="2:14" x14ac:dyDescent="0.2">
      <c r="B659" s="350"/>
      <c r="C659" s="222" t="s">
        <v>190</v>
      </c>
      <c r="D659" s="164">
        <f>'[1]Расчет ДО'!P30</f>
        <v>0</v>
      </c>
      <c r="E659" s="164">
        <f>'[1]Расчет ДО'!Q30</f>
        <v>0</v>
      </c>
      <c r="F659" s="164">
        <f>'[1]Расчет ДО'!R30</f>
        <v>0</v>
      </c>
      <c r="G659" s="164">
        <f>'[1]Расчет ДО'!S30</f>
        <v>0</v>
      </c>
      <c r="H659" s="164">
        <f>'[1]Расчет ДО'!T30</f>
        <v>0</v>
      </c>
      <c r="I659" s="164">
        <f>'[1]Расчет ДО'!W30</f>
        <v>0</v>
      </c>
      <c r="J659" s="164">
        <f>'[1]Расчет ДО'!X30</f>
        <v>28</v>
      </c>
      <c r="K659" s="164">
        <f>'[1]Расчет ДО'!Y30</f>
        <v>130</v>
      </c>
      <c r="L659" s="164">
        <f>'[1]Расчет ДО'!Z30</f>
        <v>0</v>
      </c>
      <c r="M659" s="164">
        <f>'[1]Расчет ДО'!AA30</f>
        <v>0</v>
      </c>
      <c r="N659" s="177"/>
    </row>
    <row r="660" spans="2:14" x14ac:dyDescent="0.2">
      <c r="B660" s="350"/>
      <c r="C660" s="222" t="s">
        <v>191</v>
      </c>
      <c r="D660" s="164">
        <f>'[1]Расчет ДО'!P31</f>
        <v>0</v>
      </c>
      <c r="E660" s="164">
        <f>'[1]Расчет ДО'!Q31</f>
        <v>0</v>
      </c>
      <c r="F660" s="164">
        <f>'[1]Расчет ДО'!R31</f>
        <v>0</v>
      </c>
      <c r="G660" s="164">
        <f>'[1]Расчет ДО'!S31</f>
        <v>0</v>
      </c>
      <c r="H660" s="164">
        <f>'[1]Расчет ДО'!T31</f>
        <v>0</v>
      </c>
      <c r="I660" s="164">
        <f>'[1]Расчет ДО'!W31</f>
        <v>0</v>
      </c>
      <c r="J660" s="164">
        <f>'[1]Расчет ДО'!X31</f>
        <v>2286</v>
      </c>
      <c r="K660" s="164">
        <f>'[1]Расчет ДО'!Y31</f>
        <v>8317</v>
      </c>
      <c r="L660" s="164">
        <f>'[1]Расчет ДО'!Z31</f>
        <v>0</v>
      </c>
      <c r="M660" s="164">
        <f>'[1]Расчет ДО'!AA31</f>
        <v>0</v>
      </c>
      <c r="N660" s="177"/>
    </row>
    <row r="661" spans="2:14" x14ac:dyDescent="0.2">
      <c r="B661" s="350"/>
      <c r="C661" s="222" t="s">
        <v>192</v>
      </c>
      <c r="D661" s="168" t="str">
        <f>'[1]Расчет ДО'!P32</f>
        <v>x</v>
      </c>
      <c r="E661" s="169" t="str">
        <f>'[1]Расчет ДО'!Q32</f>
        <v>x</v>
      </c>
      <c r="F661" s="169" t="str">
        <f>'[1]Расчет ДО'!R32</f>
        <v>x</v>
      </c>
      <c r="G661" s="170" t="str">
        <f>'[1]Расчет ДО'!T32</f>
        <v>x</v>
      </c>
      <c r="H661" s="170" t="str">
        <f>'[1]Расчет ДО'!U32</f>
        <v>x</v>
      </c>
      <c r="I661" s="164">
        <f>'[1]Расчет ДО'!W32</f>
        <v>0</v>
      </c>
      <c r="J661" s="164">
        <f>'[1]Расчет ДО'!X32</f>
        <v>3</v>
      </c>
      <c r="K661" s="164">
        <f>'[1]Расчет ДО'!Y32</f>
        <v>56</v>
      </c>
      <c r="L661" s="164">
        <f>'[1]Расчет ДО'!Z32</f>
        <v>0</v>
      </c>
      <c r="M661" s="164">
        <f>'[1]Расчет ДО'!AA32</f>
        <v>0</v>
      </c>
      <c r="N661" s="177"/>
    </row>
    <row r="662" spans="2:14" x14ac:dyDescent="0.2">
      <c r="B662" s="350"/>
      <c r="C662" s="222" t="s">
        <v>194</v>
      </c>
      <c r="D662" s="164">
        <f>'[1]Расчет ДО'!P33</f>
        <v>0</v>
      </c>
      <c r="E662" s="164">
        <f>'[1]Расчет ДО'!Q33</f>
        <v>0</v>
      </c>
      <c r="F662" s="164">
        <f>'[1]Расчет ДО'!R33</f>
        <v>0</v>
      </c>
      <c r="G662" s="164">
        <f>'[1]Расчет ДО'!S33</f>
        <v>0</v>
      </c>
      <c r="H662" s="164">
        <f>'[1]Расчет ДО'!T33</f>
        <v>0</v>
      </c>
      <c r="I662" s="164">
        <f>'[1]Расчет ДО'!W33</f>
        <v>0</v>
      </c>
      <c r="J662" s="164">
        <f>'[1]Расчет ДО'!X33</f>
        <v>0</v>
      </c>
      <c r="K662" s="164">
        <f>'[1]Расчет ДО'!Y33</f>
        <v>22</v>
      </c>
      <c r="L662" s="164">
        <f>'[1]Расчет ДО'!Z33</f>
        <v>0</v>
      </c>
      <c r="M662" s="164">
        <f>'[1]Расчет ДО'!AA33</f>
        <v>0</v>
      </c>
      <c r="N662" s="177"/>
    </row>
    <row r="663" spans="2:14" x14ac:dyDescent="0.2">
      <c r="B663" s="350"/>
      <c r="C663" s="222" t="s">
        <v>195</v>
      </c>
      <c r="D663" s="164">
        <f>'[1]Расчет ДО'!P34</f>
        <v>0</v>
      </c>
      <c r="E663" s="164">
        <f>'[1]Расчет ДО'!Q34</f>
        <v>0</v>
      </c>
      <c r="F663" s="164">
        <f>'[1]Расчет ДО'!R34</f>
        <v>0</v>
      </c>
      <c r="G663" s="164">
        <f>'[1]Расчет ДО'!S34</f>
        <v>0</v>
      </c>
      <c r="H663" s="164">
        <f>'[1]Расчет ДО'!T34</f>
        <v>0</v>
      </c>
      <c r="I663" s="164">
        <f>'[1]Расчет ДО'!W34</f>
        <v>0</v>
      </c>
      <c r="J663" s="164">
        <f>'[1]Расчет ДО'!X34</f>
        <v>616</v>
      </c>
      <c r="K663" s="164">
        <f>'[1]Расчет ДО'!Y34</f>
        <v>2191</v>
      </c>
      <c r="L663" s="164">
        <f>'[1]Расчет ДО'!Z34</f>
        <v>0</v>
      </c>
      <c r="M663" s="164">
        <f>'[1]Расчет ДО'!AA34</f>
        <v>33</v>
      </c>
      <c r="N663" s="177"/>
    </row>
    <row r="664" spans="2:14" x14ac:dyDescent="0.2">
      <c r="B664" s="350"/>
      <c r="C664" s="222" t="s">
        <v>196</v>
      </c>
      <c r="D664" s="168" t="str">
        <f>'[1]Расчет ДО'!P35</f>
        <v>x</v>
      </c>
      <c r="E664" s="169" t="str">
        <f>'[1]Расчет ДО'!Q35</f>
        <v>x</v>
      </c>
      <c r="F664" s="169" t="str">
        <f>'[1]Расчет ДО'!R35</f>
        <v>x</v>
      </c>
      <c r="G664" s="170" t="str">
        <f>'[1]Расчет ДО'!T35</f>
        <v>x</v>
      </c>
      <c r="H664" s="170" t="str">
        <f>'[1]Расчет ДО'!U35</f>
        <v>x</v>
      </c>
      <c r="I664" s="164">
        <f>'[1]Расчет ДО'!W35</f>
        <v>0</v>
      </c>
      <c r="J664" s="164">
        <f>'[1]Расчет ДО'!X35</f>
        <v>0</v>
      </c>
      <c r="K664" s="164">
        <f>'[1]Расчет ДО'!Y35</f>
        <v>10</v>
      </c>
      <c r="L664" s="164">
        <f>'[1]Расчет ДО'!Z35</f>
        <v>0</v>
      </c>
      <c r="M664" s="164">
        <f>'[1]Расчет ДО'!AA35</f>
        <v>0</v>
      </c>
      <c r="N664" s="177"/>
    </row>
    <row r="665" spans="2:14" x14ac:dyDescent="0.2">
      <c r="B665" s="350"/>
      <c r="C665" s="222" t="s">
        <v>197</v>
      </c>
      <c r="D665" s="164">
        <f>'[1]Расчет ДО'!P36</f>
        <v>0</v>
      </c>
      <c r="E665" s="164">
        <f>'[1]Расчет ДО'!Q36</f>
        <v>0</v>
      </c>
      <c r="F665" s="164">
        <f>'[1]Расчет ДО'!R36</f>
        <v>0</v>
      </c>
      <c r="G665" s="164">
        <f>'[1]Расчет ДО'!S36</f>
        <v>0</v>
      </c>
      <c r="H665" s="164">
        <f>'[1]Расчет ДО'!T36</f>
        <v>0</v>
      </c>
      <c r="I665" s="164">
        <f>'[1]Расчет ДО'!W36</f>
        <v>0</v>
      </c>
      <c r="J665" s="164">
        <f>'[1]Расчет ДО'!X36</f>
        <v>7</v>
      </c>
      <c r="K665" s="164">
        <f>'[1]Расчет ДО'!Y36</f>
        <v>21</v>
      </c>
      <c r="L665" s="164">
        <f>'[1]Расчет ДО'!Z36</f>
        <v>0</v>
      </c>
      <c r="M665" s="164">
        <f>'[1]Расчет ДО'!AA36</f>
        <v>4</v>
      </c>
      <c r="N665" s="177"/>
    </row>
    <row r="666" spans="2:14" x14ac:dyDescent="0.2">
      <c r="B666" s="350"/>
      <c r="C666" s="222" t="s">
        <v>198</v>
      </c>
      <c r="D666" s="168" t="str">
        <f>'[1]Расчет ДО'!P37</f>
        <v>x</v>
      </c>
      <c r="E666" s="169" t="str">
        <f>'[1]Расчет ДО'!Q37</f>
        <v>x</v>
      </c>
      <c r="F666" s="169" t="str">
        <f>'[1]Расчет ДО'!R37</f>
        <v>x</v>
      </c>
      <c r="G666" s="170" t="str">
        <f>'[1]Расчет ДО'!T37</f>
        <v>x</v>
      </c>
      <c r="H666" s="170" t="str">
        <f>'[1]Расчет ДО'!U37</f>
        <v>x</v>
      </c>
      <c r="I666" s="164">
        <f>'[1]Расчет ДО'!W37</f>
        <v>0</v>
      </c>
      <c r="J666" s="164">
        <f>'[1]Расчет ДО'!X37</f>
        <v>8</v>
      </c>
      <c r="K666" s="164">
        <f>'[1]Расчет ДО'!Y37</f>
        <v>42</v>
      </c>
      <c r="L666" s="164">
        <f>'[1]Расчет ДО'!Z37</f>
        <v>0</v>
      </c>
      <c r="M666" s="164">
        <f>'[1]Расчет ДО'!AA37</f>
        <v>0</v>
      </c>
      <c r="N666" s="177"/>
    </row>
    <row r="667" spans="2:14" x14ac:dyDescent="0.2">
      <c r="B667" s="350"/>
      <c r="C667" s="222" t="s">
        <v>199</v>
      </c>
      <c r="D667" s="164">
        <f>'[1]Расчет ДО'!P38</f>
        <v>0</v>
      </c>
      <c r="E667" s="164">
        <f>'[1]Расчет ДО'!Q38</f>
        <v>0</v>
      </c>
      <c r="F667" s="164">
        <f>'[1]Расчет ДО'!R38</f>
        <v>0</v>
      </c>
      <c r="G667" s="164">
        <f>'[1]Расчет ДО'!S38</f>
        <v>0</v>
      </c>
      <c r="H667" s="164">
        <f>'[1]Расчет ДО'!T38</f>
        <v>0</v>
      </c>
      <c r="I667" s="164">
        <f>'[1]Расчет ДО'!W38</f>
        <v>10</v>
      </c>
      <c r="J667" s="164">
        <f>'[1]Расчет ДО'!X38</f>
        <v>40</v>
      </c>
      <c r="K667" s="164">
        <f>'[1]Расчет ДО'!Y38</f>
        <v>110</v>
      </c>
      <c r="L667" s="164">
        <f>'[1]Расчет ДО'!Z38</f>
        <v>0</v>
      </c>
      <c r="M667" s="164">
        <f>'[1]Расчет ДО'!AA38</f>
        <v>0</v>
      </c>
      <c r="N667" s="177"/>
    </row>
    <row r="668" spans="2:14" ht="12" thickBot="1" x14ac:dyDescent="0.25">
      <c r="B668" s="365"/>
      <c r="C668" s="223" t="s">
        <v>200</v>
      </c>
      <c r="D668" s="164">
        <f>'[1]Расчет ДО'!P39</f>
        <v>0</v>
      </c>
      <c r="E668" s="164">
        <f>'[1]Расчет ДО'!Q39</f>
        <v>0</v>
      </c>
      <c r="F668" s="164">
        <f>'[1]Расчет ДО'!R39</f>
        <v>15</v>
      </c>
      <c r="G668" s="164">
        <f>'[1]Расчет ДО'!S39</f>
        <v>0</v>
      </c>
      <c r="H668" s="164">
        <f>'[1]Расчет ДО'!T39</f>
        <v>0</v>
      </c>
      <c r="I668" s="164">
        <f>'[1]Расчет ДО'!W39</f>
        <v>0</v>
      </c>
      <c r="J668" s="164">
        <f>'[1]Расчет ДО'!X39</f>
        <v>0</v>
      </c>
      <c r="K668" s="164">
        <f>'[1]Расчет ДО'!Y39</f>
        <v>80</v>
      </c>
      <c r="L668" s="164">
        <f>'[1]Расчет ДО'!Z39</f>
        <v>0</v>
      </c>
      <c r="M668" s="164">
        <f>'[1]Расчет ДО'!AA39</f>
        <v>0</v>
      </c>
      <c r="N668" s="177"/>
    </row>
    <row r="669" spans="2:14" ht="12" thickBot="1" x14ac:dyDescent="0.25">
      <c r="N669" s="177"/>
    </row>
    <row r="670" spans="2:14" ht="12.75" x14ac:dyDescent="0.2">
      <c r="B670" s="98" t="s">
        <v>276</v>
      </c>
      <c r="C670" s="99"/>
      <c r="D670" s="155"/>
      <c r="E670" s="101"/>
      <c r="F670" s="101"/>
      <c r="G670" s="101"/>
      <c r="H670" s="101"/>
      <c r="I670" s="101"/>
      <c r="J670" s="101"/>
      <c r="K670" s="101"/>
      <c r="L670" s="101"/>
      <c r="M670" s="156"/>
      <c r="N670" s="177"/>
    </row>
    <row r="671" spans="2:14" x14ac:dyDescent="0.2">
      <c r="B671" s="350" t="s">
        <v>250</v>
      </c>
      <c r="C671" s="220" t="s">
        <v>181</v>
      </c>
      <c r="D671" s="157">
        <v>78851</v>
      </c>
      <c r="E671" s="157">
        <v>137889</v>
      </c>
      <c r="F671" s="157">
        <v>161504</v>
      </c>
      <c r="G671" s="157">
        <v>185119</v>
      </c>
      <c r="H671" s="157">
        <v>226522</v>
      </c>
      <c r="I671" s="157">
        <v>74689</v>
      </c>
      <c r="J671" s="157">
        <v>123460</v>
      </c>
      <c r="K671" s="157">
        <v>142968</v>
      </c>
      <c r="L671" s="157">
        <v>162476</v>
      </c>
      <c r="M671" s="157">
        <v>196679</v>
      </c>
      <c r="N671" s="177"/>
    </row>
    <row r="672" spans="2:14" x14ac:dyDescent="0.2">
      <c r="B672" s="350"/>
      <c r="C672" s="220" t="s">
        <v>182</v>
      </c>
      <c r="D672" s="172">
        <v>101009</v>
      </c>
      <c r="E672" s="172">
        <v>177676</v>
      </c>
      <c r="F672" s="172">
        <v>208343</v>
      </c>
      <c r="G672" s="172">
        <v>239009</v>
      </c>
      <c r="H672" s="172">
        <v>292775</v>
      </c>
      <c r="I672" s="172">
        <v>86683</v>
      </c>
      <c r="J672" s="172">
        <v>144183</v>
      </c>
      <c r="K672" s="172">
        <v>167183</v>
      </c>
      <c r="L672" s="172">
        <v>190183</v>
      </c>
      <c r="M672" s="172">
        <v>230507</v>
      </c>
      <c r="N672" s="177"/>
    </row>
    <row r="673" spans="2:14" x14ac:dyDescent="0.2">
      <c r="B673" s="350"/>
      <c r="C673" s="220" t="s">
        <v>255</v>
      </c>
      <c r="D673" s="172">
        <v>150447</v>
      </c>
      <c r="E673" s="172">
        <v>266389</v>
      </c>
      <c r="F673" s="172">
        <v>312766</v>
      </c>
      <c r="G673" s="172">
        <v>359143</v>
      </c>
      <c r="H673" s="172">
        <v>440453</v>
      </c>
      <c r="I673" s="172">
        <v>113930</v>
      </c>
      <c r="J673" s="172">
        <v>191225</v>
      </c>
      <c r="K673" s="172">
        <v>222143</v>
      </c>
      <c r="L673" s="172">
        <v>253061</v>
      </c>
      <c r="M673" s="172">
        <v>307268</v>
      </c>
      <c r="N673" s="177"/>
    </row>
    <row r="674" spans="2:14" x14ac:dyDescent="0.2">
      <c r="B674" s="350"/>
      <c r="C674" s="220" t="s">
        <v>256</v>
      </c>
      <c r="D674" s="172">
        <v>155099</v>
      </c>
      <c r="E674" s="172">
        <v>274812</v>
      </c>
      <c r="F674" s="172">
        <v>322697</v>
      </c>
      <c r="G674" s="172">
        <v>370582</v>
      </c>
      <c r="H674" s="172">
        <v>454536</v>
      </c>
      <c r="I674" s="172">
        <v>172254</v>
      </c>
      <c r="J674" s="172">
        <v>291967</v>
      </c>
      <c r="K674" s="172">
        <v>339852</v>
      </c>
      <c r="L674" s="172">
        <v>387737</v>
      </c>
      <c r="M674" s="172">
        <v>471692</v>
      </c>
      <c r="N674" s="177"/>
    </row>
    <row r="675" spans="2:14" x14ac:dyDescent="0.2">
      <c r="B675" s="351"/>
      <c r="C675" s="220" t="s">
        <v>257</v>
      </c>
      <c r="D675" s="172">
        <v>320441</v>
      </c>
      <c r="E675" s="172">
        <v>571801</v>
      </c>
      <c r="F675" s="172">
        <v>672345</v>
      </c>
      <c r="G675" s="172">
        <v>772888</v>
      </c>
      <c r="H675" s="172">
        <v>949167</v>
      </c>
      <c r="I675" s="172">
        <v>353148</v>
      </c>
      <c r="J675" s="172">
        <v>604508</v>
      </c>
      <c r="K675" s="172">
        <v>705051</v>
      </c>
      <c r="L675" s="172">
        <v>805595</v>
      </c>
      <c r="M675" s="172">
        <v>981873</v>
      </c>
      <c r="N675" s="177"/>
    </row>
    <row r="676" spans="2:14" x14ac:dyDescent="0.2">
      <c r="B676" s="352" t="s">
        <v>252</v>
      </c>
      <c r="C676" s="222" t="s">
        <v>187</v>
      </c>
      <c r="D676" s="172">
        <v>197320</v>
      </c>
      <c r="E676" s="172">
        <v>309492</v>
      </c>
      <c r="F676" s="172">
        <v>354361</v>
      </c>
      <c r="G676" s="172">
        <v>399230</v>
      </c>
      <c r="H676" s="172">
        <v>477896</v>
      </c>
      <c r="I676" s="172">
        <v>213312</v>
      </c>
      <c r="J676" s="172">
        <v>325484</v>
      </c>
      <c r="K676" s="172">
        <v>370353</v>
      </c>
      <c r="L676" s="172">
        <v>415222</v>
      </c>
      <c r="M676" s="172">
        <v>493888</v>
      </c>
      <c r="N676" s="177"/>
    </row>
    <row r="677" spans="2:14" x14ac:dyDescent="0.2">
      <c r="B677" s="350"/>
      <c r="C677" s="222" t="s">
        <v>188</v>
      </c>
      <c r="D677" s="172">
        <v>197320</v>
      </c>
      <c r="E677" s="172">
        <v>309492</v>
      </c>
      <c r="F677" s="172">
        <v>354361</v>
      </c>
      <c r="G677" s="172">
        <v>399230</v>
      </c>
      <c r="H677" s="172">
        <v>477896</v>
      </c>
      <c r="I677" s="172">
        <v>150471</v>
      </c>
      <c r="J677" s="172">
        <v>225252</v>
      </c>
      <c r="K677" s="172">
        <v>255165</v>
      </c>
      <c r="L677" s="172">
        <v>285077</v>
      </c>
      <c r="M677" s="172">
        <v>337521</v>
      </c>
      <c r="N677" s="177"/>
    </row>
    <row r="678" spans="2:14" x14ac:dyDescent="0.2">
      <c r="B678" s="350"/>
      <c r="C678" s="222" t="s">
        <v>189</v>
      </c>
      <c r="D678" s="172">
        <v>339228</v>
      </c>
      <c r="E678" s="172">
        <v>451400</v>
      </c>
      <c r="F678" s="172">
        <v>496268</v>
      </c>
      <c r="G678" s="172">
        <v>541137</v>
      </c>
      <c r="H678" s="172">
        <v>619803</v>
      </c>
      <c r="I678" s="172">
        <v>355220</v>
      </c>
      <c r="J678" s="172">
        <v>467392</v>
      </c>
      <c r="K678" s="172">
        <v>512261</v>
      </c>
      <c r="L678" s="172">
        <v>557129</v>
      </c>
      <c r="M678" s="172">
        <v>635795</v>
      </c>
      <c r="N678" s="177"/>
    </row>
    <row r="679" spans="2:14" x14ac:dyDescent="0.2">
      <c r="B679" s="350"/>
      <c r="C679" s="222" t="s">
        <v>190</v>
      </c>
      <c r="D679" s="172">
        <v>234340</v>
      </c>
      <c r="E679" s="172">
        <v>346512</v>
      </c>
      <c r="F679" s="172">
        <v>391380</v>
      </c>
      <c r="G679" s="172">
        <v>436249</v>
      </c>
      <c r="H679" s="172">
        <v>514915</v>
      </c>
      <c r="I679" s="172">
        <v>175150</v>
      </c>
      <c r="J679" s="172">
        <v>249932</v>
      </c>
      <c r="K679" s="172">
        <v>279844</v>
      </c>
      <c r="L679" s="172">
        <v>309757</v>
      </c>
      <c r="M679" s="172">
        <v>362201</v>
      </c>
      <c r="N679" s="177"/>
    </row>
    <row r="680" spans="2:14" x14ac:dyDescent="0.2">
      <c r="B680" s="350"/>
      <c r="C680" s="222" t="s">
        <v>191</v>
      </c>
      <c r="D680" s="172">
        <v>197320</v>
      </c>
      <c r="E680" s="172">
        <v>309492</v>
      </c>
      <c r="F680" s="172">
        <v>354361</v>
      </c>
      <c r="G680" s="172">
        <v>399230</v>
      </c>
      <c r="H680" s="172">
        <v>477896</v>
      </c>
      <c r="I680" s="172">
        <v>150471</v>
      </c>
      <c r="J680" s="172">
        <v>225252</v>
      </c>
      <c r="K680" s="172">
        <v>255165</v>
      </c>
      <c r="L680" s="172">
        <v>285077</v>
      </c>
      <c r="M680" s="172">
        <v>337521</v>
      </c>
      <c r="N680" s="177"/>
    </row>
    <row r="681" spans="2:14" x14ac:dyDescent="0.2">
      <c r="B681" s="350"/>
      <c r="C681" s="222" t="s">
        <v>192</v>
      </c>
      <c r="D681" s="159"/>
      <c r="E681" s="159"/>
      <c r="F681" s="159"/>
      <c r="G681" s="159"/>
      <c r="H681" s="159"/>
      <c r="I681" s="172">
        <v>129206</v>
      </c>
      <c r="J681" s="172">
        <v>195190</v>
      </c>
      <c r="K681" s="172">
        <v>221583</v>
      </c>
      <c r="L681" s="172">
        <v>247977</v>
      </c>
      <c r="M681" s="172">
        <v>294251</v>
      </c>
      <c r="N681" s="177"/>
    </row>
    <row r="682" spans="2:14" x14ac:dyDescent="0.2">
      <c r="B682" s="350"/>
      <c r="C682" s="222" t="s">
        <v>194</v>
      </c>
      <c r="D682" s="172">
        <v>339228</v>
      </c>
      <c r="E682" s="172">
        <v>451400</v>
      </c>
      <c r="F682" s="172">
        <v>496268</v>
      </c>
      <c r="G682" s="172">
        <v>541137</v>
      </c>
      <c r="H682" s="172">
        <v>619803</v>
      </c>
      <c r="I682" s="172">
        <v>355220</v>
      </c>
      <c r="J682" s="172">
        <v>467392</v>
      </c>
      <c r="K682" s="172">
        <v>512261</v>
      </c>
      <c r="L682" s="172">
        <v>557129</v>
      </c>
      <c r="M682" s="172">
        <v>635795</v>
      </c>
      <c r="N682" s="177"/>
    </row>
    <row r="683" spans="2:14" x14ac:dyDescent="0.2">
      <c r="B683" s="350"/>
      <c r="C683" s="222" t="s">
        <v>195</v>
      </c>
      <c r="D683" s="172">
        <v>444116</v>
      </c>
      <c r="E683" s="172">
        <v>556288</v>
      </c>
      <c r="F683" s="172">
        <v>601156</v>
      </c>
      <c r="G683" s="172">
        <v>646025</v>
      </c>
      <c r="H683" s="172">
        <v>724691</v>
      </c>
      <c r="I683" s="172">
        <v>274380</v>
      </c>
      <c r="J683" s="172">
        <v>340364</v>
      </c>
      <c r="K683" s="172">
        <v>366757</v>
      </c>
      <c r="L683" s="172">
        <v>393150</v>
      </c>
      <c r="M683" s="172">
        <v>439425</v>
      </c>
      <c r="N683" s="177"/>
    </row>
    <row r="684" spans="2:14" x14ac:dyDescent="0.2">
      <c r="B684" s="350"/>
      <c r="C684" s="222" t="s">
        <v>196</v>
      </c>
      <c r="D684" s="172">
        <v>234340</v>
      </c>
      <c r="E684" s="172">
        <v>346512</v>
      </c>
      <c r="F684" s="172">
        <v>391380</v>
      </c>
      <c r="G684" s="172">
        <v>436249</v>
      </c>
      <c r="H684" s="172">
        <v>514915</v>
      </c>
      <c r="I684" s="172">
        <v>250332</v>
      </c>
      <c r="J684" s="172">
        <v>362504</v>
      </c>
      <c r="K684" s="172">
        <v>407372</v>
      </c>
      <c r="L684" s="172">
        <v>452241</v>
      </c>
      <c r="M684" s="172">
        <v>530907</v>
      </c>
      <c r="N684" s="177"/>
    </row>
    <row r="685" spans="2:14" x14ac:dyDescent="0.2">
      <c r="B685" s="350"/>
      <c r="C685" s="222" t="s">
        <v>197</v>
      </c>
      <c r="D685" s="172">
        <v>339228</v>
      </c>
      <c r="E685" s="172">
        <v>451400</v>
      </c>
      <c r="F685" s="172">
        <v>496268</v>
      </c>
      <c r="G685" s="172">
        <v>541137</v>
      </c>
      <c r="H685" s="172">
        <v>619803</v>
      </c>
      <c r="I685" s="172">
        <v>239831</v>
      </c>
      <c r="J685" s="172">
        <v>314613</v>
      </c>
      <c r="K685" s="172">
        <v>344525</v>
      </c>
      <c r="L685" s="172">
        <v>374438</v>
      </c>
      <c r="M685" s="172">
        <v>426882</v>
      </c>
      <c r="N685" s="177"/>
    </row>
    <row r="686" spans="2:14" x14ac:dyDescent="0.2">
      <c r="B686" s="350"/>
      <c r="C686" s="222" t="s">
        <v>198</v>
      </c>
      <c r="D686" s="159"/>
      <c r="E686" s="159"/>
      <c r="F686" s="159"/>
      <c r="G686" s="159"/>
      <c r="H686" s="159"/>
      <c r="I686" s="172">
        <v>355220</v>
      </c>
      <c r="J686" s="172">
        <v>467392</v>
      </c>
      <c r="K686" s="172">
        <v>512261</v>
      </c>
      <c r="L686" s="172">
        <v>557129</v>
      </c>
      <c r="M686" s="172">
        <v>635795</v>
      </c>
      <c r="N686" s="177"/>
    </row>
    <row r="687" spans="2:14" x14ac:dyDescent="0.2">
      <c r="B687" s="350"/>
      <c r="C687" s="222" t="s">
        <v>199</v>
      </c>
      <c r="D687" s="172">
        <v>339228</v>
      </c>
      <c r="E687" s="172">
        <v>451400</v>
      </c>
      <c r="F687" s="172">
        <v>496268</v>
      </c>
      <c r="G687" s="172">
        <v>541137</v>
      </c>
      <c r="H687" s="172">
        <v>619803</v>
      </c>
      <c r="I687" s="172">
        <v>355220</v>
      </c>
      <c r="J687" s="172">
        <v>467392</v>
      </c>
      <c r="K687" s="172">
        <v>512261</v>
      </c>
      <c r="L687" s="172">
        <v>557129</v>
      </c>
      <c r="M687" s="172">
        <v>635795</v>
      </c>
      <c r="N687" s="177"/>
    </row>
    <row r="688" spans="2:14" x14ac:dyDescent="0.2">
      <c r="B688" s="351"/>
      <c r="C688" s="222" t="s">
        <v>200</v>
      </c>
      <c r="D688" s="172">
        <v>160301</v>
      </c>
      <c r="E688" s="172">
        <v>272473</v>
      </c>
      <c r="F688" s="172">
        <v>317342</v>
      </c>
      <c r="G688" s="172">
        <v>362210</v>
      </c>
      <c r="H688" s="172">
        <v>440877</v>
      </c>
      <c r="I688" s="159"/>
      <c r="J688" s="159"/>
      <c r="K688" s="159"/>
      <c r="L688" s="159"/>
      <c r="M688" s="159"/>
      <c r="N688" s="177"/>
    </row>
    <row r="689" spans="2:14" x14ac:dyDescent="0.2">
      <c r="B689" s="352" t="s">
        <v>253</v>
      </c>
      <c r="C689" s="222" t="s">
        <v>187</v>
      </c>
      <c r="D689" s="172">
        <v>552539</v>
      </c>
      <c r="E689" s="172">
        <v>791182</v>
      </c>
      <c r="F689" s="172">
        <v>886639</v>
      </c>
      <c r="G689" s="172">
        <v>982096</v>
      </c>
      <c r="H689" s="172">
        <v>1107697</v>
      </c>
      <c r="I689" s="172">
        <v>577401</v>
      </c>
      <c r="J689" s="172">
        <v>816043</v>
      </c>
      <c r="K689" s="172">
        <v>911500</v>
      </c>
      <c r="L689" s="172">
        <v>1006957</v>
      </c>
      <c r="M689" s="172">
        <v>1132558</v>
      </c>
      <c r="N689" s="177"/>
    </row>
    <row r="690" spans="2:14" x14ac:dyDescent="0.2">
      <c r="B690" s="350"/>
      <c r="C690" s="222" t="s">
        <v>188</v>
      </c>
      <c r="D690" s="172">
        <v>552539</v>
      </c>
      <c r="E690" s="172">
        <v>791182</v>
      </c>
      <c r="F690" s="172">
        <v>886639</v>
      </c>
      <c r="G690" s="172">
        <v>982096</v>
      </c>
      <c r="H690" s="172">
        <v>1107697</v>
      </c>
      <c r="I690" s="172">
        <v>435314</v>
      </c>
      <c r="J690" s="172">
        <v>614296</v>
      </c>
      <c r="K690" s="172">
        <v>685889</v>
      </c>
      <c r="L690" s="172">
        <v>757481</v>
      </c>
      <c r="M690" s="172">
        <v>851682</v>
      </c>
      <c r="N690" s="177"/>
    </row>
    <row r="691" spans="2:14" x14ac:dyDescent="0.2">
      <c r="B691" s="350"/>
      <c r="C691" s="222" t="s">
        <v>189</v>
      </c>
      <c r="D691" s="172">
        <v>816302</v>
      </c>
      <c r="E691" s="172">
        <v>1054944</v>
      </c>
      <c r="F691" s="172">
        <v>1150401</v>
      </c>
      <c r="G691" s="172">
        <v>1245858</v>
      </c>
      <c r="H691" s="172">
        <v>1371460</v>
      </c>
      <c r="I691" s="172">
        <v>841163</v>
      </c>
      <c r="J691" s="172">
        <v>1079806</v>
      </c>
      <c r="K691" s="172">
        <v>1175263</v>
      </c>
      <c r="L691" s="172">
        <v>1270720</v>
      </c>
      <c r="M691" s="172">
        <v>1396321</v>
      </c>
      <c r="N691" s="177"/>
    </row>
    <row r="692" spans="2:14" x14ac:dyDescent="0.2">
      <c r="B692" s="350"/>
      <c r="C692" s="222" t="s">
        <v>190</v>
      </c>
      <c r="D692" s="172">
        <v>640460</v>
      </c>
      <c r="E692" s="172">
        <v>879103</v>
      </c>
      <c r="F692" s="172">
        <v>974560</v>
      </c>
      <c r="G692" s="172">
        <v>1070016</v>
      </c>
      <c r="H692" s="172">
        <v>1195618</v>
      </c>
      <c r="I692" s="172">
        <v>402815</v>
      </c>
      <c r="J692" s="172">
        <v>546000</v>
      </c>
      <c r="K692" s="172">
        <v>603274</v>
      </c>
      <c r="L692" s="172">
        <v>660549</v>
      </c>
      <c r="M692" s="172">
        <v>735909</v>
      </c>
      <c r="N692" s="177"/>
    </row>
    <row r="693" spans="2:14" x14ac:dyDescent="0.2">
      <c r="B693" s="350"/>
      <c r="C693" s="222" t="s">
        <v>191</v>
      </c>
      <c r="D693" s="172">
        <v>552539</v>
      </c>
      <c r="E693" s="172">
        <v>791182</v>
      </c>
      <c r="F693" s="172">
        <v>886639</v>
      </c>
      <c r="G693" s="172">
        <v>982096</v>
      </c>
      <c r="H693" s="172">
        <v>1107697</v>
      </c>
      <c r="I693" s="172">
        <v>350062</v>
      </c>
      <c r="J693" s="172">
        <v>493248</v>
      </c>
      <c r="K693" s="172">
        <v>550522</v>
      </c>
      <c r="L693" s="172">
        <v>607796</v>
      </c>
      <c r="M693" s="172">
        <v>683157</v>
      </c>
      <c r="N693" s="177"/>
    </row>
    <row r="694" spans="2:14" x14ac:dyDescent="0.2">
      <c r="B694" s="350"/>
      <c r="C694" s="222" t="s">
        <v>192</v>
      </c>
      <c r="D694" s="159"/>
      <c r="E694" s="159"/>
      <c r="F694" s="159"/>
      <c r="G694" s="159"/>
      <c r="H694" s="159"/>
      <c r="I694" s="172">
        <v>293228</v>
      </c>
      <c r="J694" s="172">
        <v>412549</v>
      </c>
      <c r="K694" s="172">
        <v>460277</v>
      </c>
      <c r="L694" s="172">
        <v>508006</v>
      </c>
      <c r="M694" s="172">
        <v>570807</v>
      </c>
      <c r="N694" s="177"/>
    </row>
    <row r="695" spans="2:14" x14ac:dyDescent="0.2">
      <c r="B695" s="350"/>
      <c r="C695" s="222" t="s">
        <v>194</v>
      </c>
      <c r="D695" s="172">
        <v>640460</v>
      </c>
      <c r="E695" s="172">
        <v>879103</v>
      </c>
      <c r="F695" s="172">
        <v>974560</v>
      </c>
      <c r="G695" s="172">
        <v>1070016</v>
      </c>
      <c r="H695" s="172">
        <v>1195618</v>
      </c>
      <c r="I695" s="172">
        <v>501255</v>
      </c>
      <c r="J695" s="172">
        <v>680237</v>
      </c>
      <c r="K695" s="172">
        <v>751829</v>
      </c>
      <c r="L695" s="172">
        <v>823422</v>
      </c>
      <c r="M695" s="172">
        <v>917623</v>
      </c>
      <c r="N695" s="177"/>
    </row>
    <row r="696" spans="2:14" x14ac:dyDescent="0.2">
      <c r="B696" s="350"/>
      <c r="C696" s="222" t="s">
        <v>195</v>
      </c>
      <c r="D696" s="172">
        <v>904223</v>
      </c>
      <c r="E696" s="172">
        <v>1142865</v>
      </c>
      <c r="F696" s="172">
        <v>1238322</v>
      </c>
      <c r="G696" s="172">
        <v>1333779</v>
      </c>
      <c r="H696" s="172">
        <v>1459380</v>
      </c>
      <c r="I696" s="172">
        <v>561072</v>
      </c>
      <c r="J696" s="172">
        <v>704258</v>
      </c>
      <c r="K696" s="172">
        <v>761532</v>
      </c>
      <c r="L696" s="172">
        <v>818806</v>
      </c>
      <c r="M696" s="172">
        <v>894167</v>
      </c>
      <c r="N696" s="177"/>
    </row>
    <row r="697" spans="2:14" x14ac:dyDescent="0.2">
      <c r="B697" s="350"/>
      <c r="C697" s="222" t="s">
        <v>196</v>
      </c>
      <c r="D697" s="172">
        <v>767317</v>
      </c>
      <c r="E697" s="172">
        <v>1053688</v>
      </c>
      <c r="F697" s="172">
        <v>1168237</v>
      </c>
      <c r="G697" s="172">
        <v>1282785</v>
      </c>
      <c r="H697" s="172">
        <v>1433507</v>
      </c>
      <c r="I697" s="172">
        <v>796575</v>
      </c>
      <c r="J697" s="172">
        <v>1082946</v>
      </c>
      <c r="K697" s="172">
        <v>1197494</v>
      </c>
      <c r="L697" s="172">
        <v>1312042</v>
      </c>
      <c r="M697" s="172">
        <v>1462764</v>
      </c>
      <c r="N697" s="177"/>
    </row>
    <row r="698" spans="2:14" x14ac:dyDescent="0.2">
      <c r="B698" s="350"/>
      <c r="C698" s="222" t="s">
        <v>197</v>
      </c>
      <c r="D698" s="172">
        <v>992144</v>
      </c>
      <c r="E698" s="172">
        <v>1230786</v>
      </c>
      <c r="F698" s="172">
        <v>1326243</v>
      </c>
      <c r="G698" s="172">
        <v>1421700</v>
      </c>
      <c r="H698" s="172">
        <v>1547301</v>
      </c>
      <c r="I698" s="172">
        <v>613825</v>
      </c>
      <c r="J698" s="172">
        <v>757010</v>
      </c>
      <c r="K698" s="172">
        <v>814285</v>
      </c>
      <c r="L698" s="172">
        <v>871559</v>
      </c>
      <c r="M698" s="172">
        <v>946920</v>
      </c>
      <c r="N698" s="177"/>
    </row>
    <row r="699" spans="2:14" x14ac:dyDescent="0.2">
      <c r="B699" s="350"/>
      <c r="C699" s="222" t="s">
        <v>198</v>
      </c>
      <c r="D699" s="159"/>
      <c r="E699" s="159"/>
      <c r="F699" s="159"/>
      <c r="G699" s="159"/>
      <c r="H699" s="159"/>
      <c r="I699" s="172">
        <v>765017</v>
      </c>
      <c r="J699" s="172">
        <v>943999</v>
      </c>
      <c r="K699" s="172">
        <v>1015592</v>
      </c>
      <c r="L699" s="172">
        <v>1087185</v>
      </c>
      <c r="M699" s="172">
        <v>1181386</v>
      </c>
      <c r="N699" s="177"/>
    </row>
    <row r="700" spans="2:14" x14ac:dyDescent="0.2">
      <c r="B700" s="350"/>
      <c r="C700" s="222" t="s">
        <v>199</v>
      </c>
      <c r="D700" s="172">
        <v>978328</v>
      </c>
      <c r="E700" s="172">
        <v>1264698</v>
      </c>
      <c r="F700" s="172">
        <v>1379247</v>
      </c>
      <c r="G700" s="172">
        <v>1493795</v>
      </c>
      <c r="H700" s="172">
        <v>1644517</v>
      </c>
      <c r="I700" s="172">
        <v>1007585</v>
      </c>
      <c r="J700" s="172">
        <v>1293956</v>
      </c>
      <c r="K700" s="172">
        <v>1408504</v>
      </c>
      <c r="L700" s="172">
        <v>1523053</v>
      </c>
      <c r="M700" s="172">
        <v>1673774</v>
      </c>
      <c r="N700" s="177"/>
    </row>
    <row r="701" spans="2:14" ht="12" thickBot="1" x14ac:dyDescent="0.25">
      <c r="B701" s="365"/>
      <c r="C701" s="223" t="s">
        <v>200</v>
      </c>
      <c r="D701" s="173">
        <v>228488</v>
      </c>
      <c r="E701" s="173">
        <v>371673</v>
      </c>
      <c r="F701" s="173">
        <v>428948</v>
      </c>
      <c r="G701" s="173">
        <v>486222</v>
      </c>
      <c r="H701" s="173">
        <v>561583</v>
      </c>
      <c r="I701" s="173">
        <v>166056</v>
      </c>
      <c r="J701" s="173">
        <v>261513</v>
      </c>
      <c r="K701" s="173">
        <v>299696</v>
      </c>
      <c r="L701" s="173">
        <v>337879</v>
      </c>
      <c r="M701" s="173">
        <v>388119</v>
      </c>
      <c r="N701" s="177"/>
    </row>
    <row r="702" spans="2:14" ht="12" thickBot="1" x14ac:dyDescent="0.25">
      <c r="N702" s="177"/>
    </row>
    <row r="703" spans="2:14" ht="12.75" x14ac:dyDescent="0.2">
      <c r="B703" s="98" t="s">
        <v>259</v>
      </c>
      <c r="C703" s="99"/>
      <c r="D703" s="155"/>
      <c r="E703" s="101"/>
      <c r="F703" s="101"/>
      <c r="G703" s="101"/>
      <c r="H703" s="101"/>
      <c r="I703" s="101"/>
      <c r="J703" s="101"/>
      <c r="K703" s="101"/>
      <c r="L703" s="101"/>
      <c r="M703" s="156"/>
      <c r="N703" s="177"/>
    </row>
    <row r="704" spans="2:14" x14ac:dyDescent="0.2">
      <c r="B704" s="350" t="s">
        <v>250</v>
      </c>
      <c r="C704" s="220" t="s">
        <v>181</v>
      </c>
      <c r="D704" s="157">
        <f>D606-D671</f>
        <v>0</v>
      </c>
      <c r="E704" s="157">
        <f t="shared" ref="E704:M719" si="69">E606-E671</f>
        <v>0</v>
      </c>
      <c r="F704" s="157">
        <f t="shared" si="69"/>
        <v>0</v>
      </c>
      <c r="G704" s="157">
        <f t="shared" si="69"/>
        <v>0</v>
      </c>
      <c r="H704" s="157">
        <f t="shared" si="69"/>
        <v>0</v>
      </c>
      <c r="I704" s="157">
        <f t="shared" si="69"/>
        <v>0</v>
      </c>
      <c r="J704" s="157">
        <f t="shared" si="69"/>
        <v>0</v>
      </c>
      <c r="K704" s="157">
        <f t="shared" si="69"/>
        <v>0</v>
      </c>
      <c r="L704" s="157">
        <f t="shared" si="69"/>
        <v>0</v>
      </c>
      <c r="M704" s="157">
        <f t="shared" si="69"/>
        <v>0</v>
      </c>
      <c r="N704" s="177"/>
    </row>
    <row r="705" spans="2:14" x14ac:dyDescent="0.2">
      <c r="B705" s="350"/>
      <c r="C705" s="220" t="s">
        <v>182</v>
      </c>
      <c r="D705" s="157">
        <f t="shared" ref="D705:M720" si="70">D607-D672</f>
        <v>0</v>
      </c>
      <c r="E705" s="157">
        <f t="shared" si="70"/>
        <v>0</v>
      </c>
      <c r="F705" s="157">
        <f t="shared" si="70"/>
        <v>0</v>
      </c>
      <c r="G705" s="157">
        <f t="shared" si="70"/>
        <v>0</v>
      </c>
      <c r="H705" s="157">
        <f t="shared" si="69"/>
        <v>0</v>
      </c>
      <c r="I705" s="157">
        <f t="shared" si="70"/>
        <v>0</v>
      </c>
      <c r="J705" s="157">
        <f t="shared" si="70"/>
        <v>0</v>
      </c>
      <c r="K705" s="157">
        <f t="shared" si="70"/>
        <v>0</v>
      </c>
      <c r="L705" s="157">
        <f t="shared" si="69"/>
        <v>0</v>
      </c>
      <c r="M705" s="157">
        <f t="shared" si="70"/>
        <v>0</v>
      </c>
      <c r="N705" s="177"/>
    </row>
    <row r="706" spans="2:14" x14ac:dyDescent="0.2">
      <c r="B706" s="350"/>
      <c r="C706" s="220" t="s">
        <v>255</v>
      </c>
      <c r="D706" s="157">
        <f t="shared" si="70"/>
        <v>0</v>
      </c>
      <c r="E706" s="157">
        <f t="shared" si="70"/>
        <v>0</v>
      </c>
      <c r="F706" s="157">
        <f t="shared" si="70"/>
        <v>0</v>
      </c>
      <c r="G706" s="157">
        <f t="shared" si="70"/>
        <v>0</v>
      </c>
      <c r="H706" s="157">
        <f t="shared" si="69"/>
        <v>0</v>
      </c>
      <c r="I706" s="157">
        <f t="shared" si="70"/>
        <v>0</v>
      </c>
      <c r="J706" s="157">
        <f t="shared" si="70"/>
        <v>0</v>
      </c>
      <c r="K706" s="157">
        <f t="shared" si="70"/>
        <v>0</v>
      </c>
      <c r="L706" s="157">
        <f t="shared" si="69"/>
        <v>0</v>
      </c>
      <c r="M706" s="157">
        <f t="shared" si="70"/>
        <v>0</v>
      </c>
      <c r="N706" s="177"/>
    </row>
    <row r="707" spans="2:14" x14ac:dyDescent="0.2">
      <c r="B707" s="350"/>
      <c r="C707" s="220" t="s">
        <v>256</v>
      </c>
      <c r="D707" s="157">
        <f t="shared" si="70"/>
        <v>0</v>
      </c>
      <c r="E707" s="157">
        <f t="shared" si="70"/>
        <v>0</v>
      </c>
      <c r="F707" s="157">
        <f t="shared" si="70"/>
        <v>0</v>
      </c>
      <c r="G707" s="157">
        <f t="shared" si="70"/>
        <v>0</v>
      </c>
      <c r="H707" s="157">
        <f t="shared" si="69"/>
        <v>0</v>
      </c>
      <c r="I707" s="157">
        <f t="shared" si="70"/>
        <v>0</v>
      </c>
      <c r="J707" s="157">
        <f t="shared" si="70"/>
        <v>0</v>
      </c>
      <c r="K707" s="157">
        <f t="shared" si="70"/>
        <v>0</v>
      </c>
      <c r="L707" s="157">
        <f t="shared" si="69"/>
        <v>0</v>
      </c>
      <c r="M707" s="157">
        <f t="shared" si="70"/>
        <v>0</v>
      </c>
      <c r="N707" s="177"/>
    </row>
    <row r="708" spans="2:14" x14ac:dyDescent="0.2">
      <c r="B708" s="351"/>
      <c r="C708" s="220" t="s">
        <v>257</v>
      </c>
      <c r="D708" s="157">
        <f t="shared" si="70"/>
        <v>0</v>
      </c>
      <c r="E708" s="157">
        <f t="shared" si="70"/>
        <v>0</v>
      </c>
      <c r="F708" s="157">
        <f t="shared" si="70"/>
        <v>0</v>
      </c>
      <c r="G708" s="157">
        <f t="shared" si="70"/>
        <v>0</v>
      </c>
      <c r="H708" s="157">
        <f t="shared" si="69"/>
        <v>0</v>
      </c>
      <c r="I708" s="157">
        <f t="shared" si="70"/>
        <v>0</v>
      </c>
      <c r="J708" s="157">
        <f t="shared" si="70"/>
        <v>0</v>
      </c>
      <c r="K708" s="157">
        <f t="shared" si="70"/>
        <v>0</v>
      </c>
      <c r="L708" s="157">
        <f t="shared" si="69"/>
        <v>0</v>
      </c>
      <c r="M708" s="157">
        <f t="shared" si="70"/>
        <v>0</v>
      </c>
      <c r="N708" s="177"/>
    </row>
    <row r="709" spans="2:14" x14ac:dyDescent="0.2">
      <c r="B709" s="352" t="s">
        <v>252</v>
      </c>
      <c r="C709" s="222" t="s">
        <v>187</v>
      </c>
      <c r="D709" s="157">
        <f t="shared" si="70"/>
        <v>0</v>
      </c>
      <c r="E709" s="157">
        <f t="shared" si="70"/>
        <v>0</v>
      </c>
      <c r="F709" s="157">
        <f t="shared" si="70"/>
        <v>0</v>
      </c>
      <c r="G709" s="157">
        <f t="shared" si="70"/>
        <v>0</v>
      </c>
      <c r="H709" s="157">
        <f t="shared" si="69"/>
        <v>0</v>
      </c>
      <c r="I709" s="157">
        <f t="shared" si="70"/>
        <v>0</v>
      </c>
      <c r="J709" s="157">
        <f t="shared" si="70"/>
        <v>0</v>
      </c>
      <c r="K709" s="157">
        <f t="shared" si="70"/>
        <v>0</v>
      </c>
      <c r="L709" s="157">
        <f t="shared" si="69"/>
        <v>0</v>
      </c>
      <c r="M709" s="157">
        <f t="shared" si="70"/>
        <v>0</v>
      </c>
      <c r="N709" s="177"/>
    </row>
    <row r="710" spans="2:14" x14ac:dyDescent="0.2">
      <c r="B710" s="350"/>
      <c r="C710" s="222" t="s">
        <v>188</v>
      </c>
      <c r="D710" s="157">
        <f t="shared" si="70"/>
        <v>0</v>
      </c>
      <c r="E710" s="157">
        <f t="shared" si="70"/>
        <v>0</v>
      </c>
      <c r="F710" s="157">
        <f t="shared" si="70"/>
        <v>0</v>
      </c>
      <c r="G710" s="157">
        <f t="shared" si="70"/>
        <v>0</v>
      </c>
      <c r="H710" s="157">
        <f t="shared" si="69"/>
        <v>0</v>
      </c>
      <c r="I710" s="157">
        <f t="shared" si="70"/>
        <v>0</v>
      </c>
      <c r="J710" s="157">
        <f t="shared" si="70"/>
        <v>0</v>
      </c>
      <c r="K710" s="157">
        <f t="shared" si="70"/>
        <v>0</v>
      </c>
      <c r="L710" s="157">
        <f t="shared" si="69"/>
        <v>0</v>
      </c>
      <c r="M710" s="157">
        <f t="shared" si="70"/>
        <v>0</v>
      </c>
      <c r="N710" s="177"/>
    </row>
    <row r="711" spans="2:14" x14ac:dyDescent="0.2">
      <c r="B711" s="350"/>
      <c r="C711" s="222" t="s">
        <v>189</v>
      </c>
      <c r="D711" s="157">
        <f t="shared" si="70"/>
        <v>0</v>
      </c>
      <c r="E711" s="157">
        <f t="shared" si="70"/>
        <v>0</v>
      </c>
      <c r="F711" s="157">
        <f t="shared" si="70"/>
        <v>0</v>
      </c>
      <c r="G711" s="157">
        <f t="shared" si="70"/>
        <v>0</v>
      </c>
      <c r="H711" s="157">
        <f t="shared" si="69"/>
        <v>0</v>
      </c>
      <c r="I711" s="157">
        <f t="shared" si="70"/>
        <v>0</v>
      </c>
      <c r="J711" s="157">
        <f t="shared" si="70"/>
        <v>0</v>
      </c>
      <c r="K711" s="157">
        <f t="shared" si="70"/>
        <v>0</v>
      </c>
      <c r="L711" s="157">
        <f t="shared" si="69"/>
        <v>0</v>
      </c>
      <c r="M711" s="157">
        <f t="shared" si="70"/>
        <v>0</v>
      </c>
      <c r="N711" s="177"/>
    </row>
    <row r="712" spans="2:14" x14ac:dyDescent="0.2">
      <c r="B712" s="350"/>
      <c r="C712" s="222" t="s">
        <v>190</v>
      </c>
      <c r="D712" s="157">
        <f t="shared" si="70"/>
        <v>0</v>
      </c>
      <c r="E712" s="157">
        <f t="shared" si="70"/>
        <v>0</v>
      </c>
      <c r="F712" s="157">
        <f t="shared" si="70"/>
        <v>0</v>
      </c>
      <c r="G712" s="157">
        <f t="shared" si="70"/>
        <v>0</v>
      </c>
      <c r="H712" s="157">
        <f t="shared" si="69"/>
        <v>0</v>
      </c>
      <c r="I712" s="157">
        <f t="shared" si="70"/>
        <v>0</v>
      </c>
      <c r="J712" s="157">
        <f t="shared" si="70"/>
        <v>0</v>
      </c>
      <c r="K712" s="157">
        <f t="shared" si="70"/>
        <v>0</v>
      </c>
      <c r="L712" s="157">
        <f t="shared" si="69"/>
        <v>0</v>
      </c>
      <c r="M712" s="157">
        <f t="shared" si="70"/>
        <v>0</v>
      </c>
      <c r="N712" s="177"/>
    </row>
    <row r="713" spans="2:14" x14ac:dyDescent="0.2">
      <c r="B713" s="350"/>
      <c r="C713" s="222" t="s">
        <v>191</v>
      </c>
      <c r="D713" s="157">
        <f t="shared" si="70"/>
        <v>0</v>
      </c>
      <c r="E713" s="157">
        <f t="shared" si="70"/>
        <v>0</v>
      </c>
      <c r="F713" s="157">
        <f t="shared" si="70"/>
        <v>0</v>
      </c>
      <c r="G713" s="157">
        <f t="shared" si="70"/>
        <v>0</v>
      </c>
      <c r="H713" s="157">
        <f t="shared" si="69"/>
        <v>0</v>
      </c>
      <c r="I713" s="157">
        <f t="shared" si="70"/>
        <v>0</v>
      </c>
      <c r="J713" s="157">
        <f t="shared" si="70"/>
        <v>0</v>
      </c>
      <c r="K713" s="157">
        <f t="shared" si="70"/>
        <v>0</v>
      </c>
      <c r="L713" s="157">
        <f t="shared" si="69"/>
        <v>0</v>
      </c>
      <c r="M713" s="157">
        <f t="shared" si="70"/>
        <v>0</v>
      </c>
      <c r="N713" s="177"/>
    </row>
    <row r="714" spans="2:14" x14ac:dyDescent="0.2">
      <c r="B714" s="350"/>
      <c r="C714" s="222" t="s">
        <v>192</v>
      </c>
      <c r="D714" s="157">
        <f t="shared" si="70"/>
        <v>0</v>
      </c>
      <c r="E714" s="157">
        <f t="shared" si="70"/>
        <v>0</v>
      </c>
      <c r="F714" s="157">
        <f t="shared" si="70"/>
        <v>0</v>
      </c>
      <c r="G714" s="157">
        <f t="shared" si="70"/>
        <v>0</v>
      </c>
      <c r="H714" s="157">
        <f t="shared" si="69"/>
        <v>0</v>
      </c>
      <c r="I714" s="157">
        <f t="shared" si="70"/>
        <v>0</v>
      </c>
      <c r="J714" s="157">
        <f t="shared" si="70"/>
        <v>0</v>
      </c>
      <c r="K714" s="157">
        <f t="shared" si="70"/>
        <v>0</v>
      </c>
      <c r="L714" s="157">
        <f t="shared" si="69"/>
        <v>0</v>
      </c>
      <c r="M714" s="157">
        <f t="shared" si="70"/>
        <v>0</v>
      </c>
      <c r="N714" s="177"/>
    </row>
    <row r="715" spans="2:14" x14ac:dyDescent="0.2">
      <c r="B715" s="350"/>
      <c r="C715" s="222" t="s">
        <v>194</v>
      </c>
      <c r="D715" s="157">
        <f t="shared" si="70"/>
        <v>0</v>
      </c>
      <c r="E715" s="157">
        <f t="shared" si="70"/>
        <v>0</v>
      </c>
      <c r="F715" s="157">
        <f t="shared" si="70"/>
        <v>0</v>
      </c>
      <c r="G715" s="157">
        <f t="shared" si="70"/>
        <v>0</v>
      </c>
      <c r="H715" s="157">
        <f t="shared" si="69"/>
        <v>0</v>
      </c>
      <c r="I715" s="157">
        <f t="shared" si="70"/>
        <v>0</v>
      </c>
      <c r="J715" s="157">
        <f t="shared" si="70"/>
        <v>0</v>
      </c>
      <c r="K715" s="157">
        <f t="shared" si="70"/>
        <v>0</v>
      </c>
      <c r="L715" s="157">
        <f t="shared" si="69"/>
        <v>0</v>
      </c>
      <c r="M715" s="157">
        <f t="shared" si="70"/>
        <v>0</v>
      </c>
      <c r="N715" s="177"/>
    </row>
    <row r="716" spans="2:14" x14ac:dyDescent="0.2">
      <c r="B716" s="350"/>
      <c r="C716" s="222" t="s">
        <v>195</v>
      </c>
      <c r="D716" s="157">
        <f t="shared" si="70"/>
        <v>0</v>
      </c>
      <c r="E716" s="157">
        <f t="shared" si="70"/>
        <v>0</v>
      </c>
      <c r="F716" s="157">
        <f t="shared" si="70"/>
        <v>0</v>
      </c>
      <c r="G716" s="157">
        <f t="shared" si="70"/>
        <v>0</v>
      </c>
      <c r="H716" s="157">
        <f t="shared" si="69"/>
        <v>0</v>
      </c>
      <c r="I716" s="157">
        <f t="shared" si="70"/>
        <v>0</v>
      </c>
      <c r="J716" s="157">
        <f t="shared" si="70"/>
        <v>0</v>
      </c>
      <c r="K716" s="157">
        <f t="shared" si="70"/>
        <v>0</v>
      </c>
      <c r="L716" s="157">
        <f t="shared" si="69"/>
        <v>0</v>
      </c>
      <c r="M716" s="157">
        <f t="shared" si="70"/>
        <v>0</v>
      </c>
      <c r="N716" s="177"/>
    </row>
    <row r="717" spans="2:14" x14ac:dyDescent="0.2">
      <c r="B717" s="350"/>
      <c r="C717" s="222" t="s">
        <v>196</v>
      </c>
      <c r="D717" s="157">
        <f t="shared" si="70"/>
        <v>0</v>
      </c>
      <c r="E717" s="157">
        <f t="shared" si="70"/>
        <v>0</v>
      </c>
      <c r="F717" s="157">
        <f t="shared" si="70"/>
        <v>0</v>
      </c>
      <c r="G717" s="157">
        <f t="shared" si="70"/>
        <v>0</v>
      </c>
      <c r="H717" s="157">
        <f t="shared" si="69"/>
        <v>0</v>
      </c>
      <c r="I717" s="157">
        <f t="shared" si="70"/>
        <v>0</v>
      </c>
      <c r="J717" s="157">
        <f t="shared" si="70"/>
        <v>0</v>
      </c>
      <c r="K717" s="157">
        <f t="shared" si="70"/>
        <v>0</v>
      </c>
      <c r="L717" s="157">
        <f t="shared" si="69"/>
        <v>0</v>
      </c>
      <c r="M717" s="157">
        <f t="shared" si="70"/>
        <v>0</v>
      </c>
      <c r="N717" s="177"/>
    </row>
    <row r="718" spans="2:14" x14ac:dyDescent="0.2">
      <c r="B718" s="350"/>
      <c r="C718" s="222" t="s">
        <v>197</v>
      </c>
      <c r="D718" s="157">
        <f t="shared" si="70"/>
        <v>0</v>
      </c>
      <c r="E718" s="157">
        <f t="shared" si="70"/>
        <v>0</v>
      </c>
      <c r="F718" s="157">
        <f t="shared" si="70"/>
        <v>0</v>
      </c>
      <c r="G718" s="157">
        <f t="shared" si="70"/>
        <v>0</v>
      </c>
      <c r="H718" s="157">
        <f t="shared" si="69"/>
        <v>0</v>
      </c>
      <c r="I718" s="157">
        <f t="shared" si="70"/>
        <v>0</v>
      </c>
      <c r="J718" s="157">
        <f t="shared" si="70"/>
        <v>0</v>
      </c>
      <c r="K718" s="157">
        <f t="shared" si="70"/>
        <v>0</v>
      </c>
      <c r="L718" s="157">
        <f t="shared" si="69"/>
        <v>0</v>
      </c>
      <c r="M718" s="157">
        <f t="shared" si="70"/>
        <v>0</v>
      </c>
      <c r="N718" s="177"/>
    </row>
    <row r="719" spans="2:14" x14ac:dyDescent="0.2">
      <c r="B719" s="350"/>
      <c r="C719" s="222" t="s">
        <v>198</v>
      </c>
      <c r="D719" s="157">
        <f t="shared" si="70"/>
        <v>0</v>
      </c>
      <c r="E719" s="157">
        <f t="shared" si="70"/>
        <v>0</v>
      </c>
      <c r="F719" s="157">
        <f t="shared" si="70"/>
        <v>0</v>
      </c>
      <c r="G719" s="157">
        <f t="shared" si="70"/>
        <v>0</v>
      </c>
      <c r="H719" s="157">
        <f t="shared" si="69"/>
        <v>0</v>
      </c>
      <c r="I719" s="157">
        <f t="shared" si="70"/>
        <v>0</v>
      </c>
      <c r="J719" s="157">
        <f t="shared" si="70"/>
        <v>0</v>
      </c>
      <c r="K719" s="157">
        <f t="shared" si="70"/>
        <v>0</v>
      </c>
      <c r="L719" s="157">
        <f t="shared" si="69"/>
        <v>0</v>
      </c>
      <c r="M719" s="157">
        <f t="shared" si="70"/>
        <v>0</v>
      </c>
      <c r="N719" s="177"/>
    </row>
    <row r="720" spans="2:14" x14ac:dyDescent="0.2">
      <c r="B720" s="350"/>
      <c r="C720" s="222" t="s">
        <v>199</v>
      </c>
      <c r="D720" s="157">
        <f t="shared" si="70"/>
        <v>0</v>
      </c>
      <c r="E720" s="157">
        <f t="shared" si="70"/>
        <v>0</v>
      </c>
      <c r="F720" s="157">
        <f t="shared" si="70"/>
        <v>0</v>
      </c>
      <c r="G720" s="157">
        <f t="shared" si="70"/>
        <v>0</v>
      </c>
      <c r="H720" s="157">
        <f t="shared" si="70"/>
        <v>0</v>
      </c>
      <c r="I720" s="157">
        <f t="shared" si="70"/>
        <v>0</v>
      </c>
      <c r="J720" s="157">
        <f t="shared" si="70"/>
        <v>0</v>
      </c>
      <c r="K720" s="157">
        <f t="shared" si="70"/>
        <v>0</v>
      </c>
      <c r="L720" s="157">
        <f t="shared" si="70"/>
        <v>0</v>
      </c>
      <c r="M720" s="157">
        <f t="shared" si="70"/>
        <v>0</v>
      </c>
      <c r="N720" s="177"/>
    </row>
    <row r="721" spans="2:14" x14ac:dyDescent="0.2">
      <c r="B721" s="351"/>
      <c r="C721" s="222" t="s">
        <v>200</v>
      </c>
      <c r="D721" s="157">
        <f t="shared" ref="D721:M734" si="71">D623-D688</f>
        <v>0</v>
      </c>
      <c r="E721" s="157">
        <f t="shared" si="71"/>
        <v>0</v>
      </c>
      <c r="F721" s="157">
        <f t="shared" si="71"/>
        <v>0</v>
      </c>
      <c r="G721" s="157">
        <f t="shared" si="71"/>
        <v>0</v>
      </c>
      <c r="H721" s="157">
        <f t="shared" si="71"/>
        <v>0</v>
      </c>
      <c r="I721" s="157">
        <f t="shared" si="71"/>
        <v>0</v>
      </c>
      <c r="J721" s="157">
        <f t="shared" si="71"/>
        <v>0</v>
      </c>
      <c r="K721" s="157">
        <f t="shared" si="71"/>
        <v>0</v>
      </c>
      <c r="L721" s="157">
        <f t="shared" si="71"/>
        <v>0</v>
      </c>
      <c r="M721" s="157">
        <f t="shared" si="71"/>
        <v>0</v>
      </c>
      <c r="N721" s="177"/>
    </row>
    <row r="722" spans="2:14" x14ac:dyDescent="0.2">
      <c r="B722" s="352" t="s">
        <v>253</v>
      </c>
      <c r="C722" s="222" t="s">
        <v>187</v>
      </c>
      <c r="D722" s="157">
        <f t="shared" si="71"/>
        <v>0</v>
      </c>
      <c r="E722" s="157">
        <f t="shared" si="71"/>
        <v>0</v>
      </c>
      <c r="F722" s="157">
        <f t="shared" si="71"/>
        <v>0</v>
      </c>
      <c r="G722" s="157">
        <f t="shared" si="71"/>
        <v>0</v>
      </c>
      <c r="H722" s="157">
        <f t="shared" si="71"/>
        <v>0</v>
      </c>
      <c r="I722" s="157">
        <f t="shared" si="71"/>
        <v>0</v>
      </c>
      <c r="J722" s="157">
        <f t="shared" si="71"/>
        <v>0</v>
      </c>
      <c r="K722" s="157">
        <f t="shared" si="71"/>
        <v>0</v>
      </c>
      <c r="L722" s="157">
        <f t="shared" si="71"/>
        <v>0</v>
      </c>
      <c r="M722" s="157">
        <f t="shared" si="71"/>
        <v>0</v>
      </c>
      <c r="N722" s="177"/>
    </row>
    <row r="723" spans="2:14" x14ac:dyDescent="0.2">
      <c r="B723" s="350"/>
      <c r="C723" s="222" t="s">
        <v>188</v>
      </c>
      <c r="D723" s="157">
        <f t="shared" si="71"/>
        <v>0</v>
      </c>
      <c r="E723" s="157">
        <f t="shared" si="71"/>
        <v>0</v>
      </c>
      <c r="F723" s="157">
        <f t="shared" si="71"/>
        <v>0</v>
      </c>
      <c r="G723" s="157">
        <f t="shared" si="71"/>
        <v>0</v>
      </c>
      <c r="H723" s="157">
        <f t="shared" si="71"/>
        <v>0</v>
      </c>
      <c r="I723" s="157">
        <f t="shared" si="71"/>
        <v>0</v>
      </c>
      <c r="J723" s="157">
        <f t="shared" si="71"/>
        <v>0</v>
      </c>
      <c r="K723" s="157">
        <f t="shared" si="71"/>
        <v>0</v>
      </c>
      <c r="L723" s="157">
        <f t="shared" si="71"/>
        <v>0</v>
      </c>
      <c r="M723" s="157">
        <f t="shared" si="71"/>
        <v>0</v>
      </c>
      <c r="N723" s="177"/>
    </row>
    <row r="724" spans="2:14" x14ac:dyDescent="0.2">
      <c r="B724" s="350"/>
      <c r="C724" s="222" t="s">
        <v>189</v>
      </c>
      <c r="D724" s="157">
        <f t="shared" si="71"/>
        <v>0</v>
      </c>
      <c r="E724" s="157">
        <f t="shared" si="71"/>
        <v>0</v>
      </c>
      <c r="F724" s="157">
        <f t="shared" si="71"/>
        <v>0</v>
      </c>
      <c r="G724" s="157">
        <f t="shared" si="71"/>
        <v>0</v>
      </c>
      <c r="H724" s="157">
        <f t="shared" si="71"/>
        <v>0</v>
      </c>
      <c r="I724" s="157">
        <f t="shared" si="71"/>
        <v>0</v>
      </c>
      <c r="J724" s="157">
        <f t="shared" si="71"/>
        <v>0</v>
      </c>
      <c r="K724" s="157">
        <f t="shared" si="71"/>
        <v>0</v>
      </c>
      <c r="L724" s="157">
        <f t="shared" si="71"/>
        <v>0</v>
      </c>
      <c r="M724" s="157">
        <f t="shared" si="71"/>
        <v>0</v>
      </c>
      <c r="N724" s="177"/>
    </row>
    <row r="725" spans="2:14" x14ac:dyDescent="0.2">
      <c r="B725" s="350"/>
      <c r="C725" s="222" t="s">
        <v>190</v>
      </c>
      <c r="D725" s="157">
        <f t="shared" si="71"/>
        <v>0</v>
      </c>
      <c r="E725" s="157">
        <f t="shared" si="71"/>
        <v>0</v>
      </c>
      <c r="F725" s="157">
        <f t="shared" si="71"/>
        <v>0</v>
      </c>
      <c r="G725" s="157">
        <f t="shared" si="71"/>
        <v>0</v>
      </c>
      <c r="H725" s="157">
        <f t="shared" si="71"/>
        <v>0</v>
      </c>
      <c r="I725" s="157">
        <f t="shared" si="71"/>
        <v>0</v>
      </c>
      <c r="J725" s="157">
        <f t="shared" si="71"/>
        <v>0</v>
      </c>
      <c r="K725" s="157">
        <f t="shared" si="71"/>
        <v>0</v>
      </c>
      <c r="L725" s="157">
        <f t="shared" si="71"/>
        <v>0</v>
      </c>
      <c r="M725" s="157">
        <f t="shared" si="71"/>
        <v>0</v>
      </c>
      <c r="N725" s="177"/>
    </row>
    <row r="726" spans="2:14" x14ac:dyDescent="0.2">
      <c r="B726" s="350"/>
      <c r="C726" s="222" t="s">
        <v>191</v>
      </c>
      <c r="D726" s="157">
        <f t="shared" si="71"/>
        <v>0</v>
      </c>
      <c r="E726" s="157">
        <f t="shared" si="71"/>
        <v>0</v>
      </c>
      <c r="F726" s="157">
        <f t="shared" si="71"/>
        <v>0</v>
      </c>
      <c r="G726" s="157">
        <f t="shared" si="71"/>
        <v>0</v>
      </c>
      <c r="H726" s="157">
        <f t="shared" si="71"/>
        <v>0</v>
      </c>
      <c r="I726" s="157">
        <f t="shared" si="71"/>
        <v>0</v>
      </c>
      <c r="J726" s="157">
        <f t="shared" si="71"/>
        <v>0</v>
      </c>
      <c r="K726" s="157">
        <f t="shared" si="71"/>
        <v>0</v>
      </c>
      <c r="L726" s="157">
        <f t="shared" si="71"/>
        <v>0</v>
      </c>
      <c r="M726" s="157">
        <f t="shared" si="71"/>
        <v>0</v>
      </c>
      <c r="N726" s="177"/>
    </row>
    <row r="727" spans="2:14" x14ac:dyDescent="0.2">
      <c r="B727" s="350"/>
      <c r="C727" s="222" t="s">
        <v>192</v>
      </c>
      <c r="D727" s="157">
        <f t="shared" si="71"/>
        <v>0</v>
      </c>
      <c r="E727" s="157">
        <f t="shared" si="71"/>
        <v>0</v>
      </c>
      <c r="F727" s="157">
        <f t="shared" si="71"/>
        <v>0</v>
      </c>
      <c r="G727" s="157">
        <f t="shared" si="71"/>
        <v>0</v>
      </c>
      <c r="H727" s="157">
        <f t="shared" si="71"/>
        <v>0</v>
      </c>
      <c r="I727" s="157">
        <f t="shared" si="71"/>
        <v>0</v>
      </c>
      <c r="J727" s="157">
        <f t="shared" si="71"/>
        <v>0</v>
      </c>
      <c r="K727" s="157">
        <f t="shared" si="71"/>
        <v>0</v>
      </c>
      <c r="L727" s="157">
        <f t="shared" si="71"/>
        <v>0</v>
      </c>
      <c r="M727" s="157">
        <f t="shared" si="71"/>
        <v>0</v>
      </c>
      <c r="N727" s="177"/>
    </row>
    <row r="728" spans="2:14" x14ac:dyDescent="0.2">
      <c r="B728" s="350"/>
      <c r="C728" s="222" t="s">
        <v>194</v>
      </c>
      <c r="D728" s="157">
        <f t="shared" si="71"/>
        <v>0</v>
      </c>
      <c r="E728" s="157">
        <f t="shared" si="71"/>
        <v>0</v>
      </c>
      <c r="F728" s="157">
        <f t="shared" si="71"/>
        <v>0</v>
      </c>
      <c r="G728" s="157">
        <f t="shared" si="71"/>
        <v>0</v>
      </c>
      <c r="H728" s="157">
        <f t="shared" si="71"/>
        <v>0</v>
      </c>
      <c r="I728" s="157">
        <f t="shared" si="71"/>
        <v>0</v>
      </c>
      <c r="J728" s="157">
        <f t="shared" si="71"/>
        <v>0</v>
      </c>
      <c r="K728" s="157">
        <f t="shared" si="71"/>
        <v>0</v>
      </c>
      <c r="L728" s="157">
        <f t="shared" si="71"/>
        <v>0</v>
      </c>
      <c r="M728" s="157">
        <f t="shared" si="71"/>
        <v>0</v>
      </c>
      <c r="N728" s="177"/>
    </row>
    <row r="729" spans="2:14" x14ac:dyDescent="0.2">
      <c r="B729" s="350"/>
      <c r="C729" s="222" t="s">
        <v>195</v>
      </c>
      <c r="D729" s="157">
        <f t="shared" si="71"/>
        <v>0</v>
      </c>
      <c r="E729" s="157">
        <f t="shared" si="71"/>
        <v>0</v>
      </c>
      <c r="F729" s="157">
        <f t="shared" si="71"/>
        <v>0</v>
      </c>
      <c r="G729" s="157">
        <f t="shared" si="71"/>
        <v>0</v>
      </c>
      <c r="H729" s="157">
        <f t="shared" si="71"/>
        <v>0</v>
      </c>
      <c r="I729" s="157">
        <f t="shared" si="71"/>
        <v>0</v>
      </c>
      <c r="J729" s="157">
        <f t="shared" si="71"/>
        <v>0</v>
      </c>
      <c r="K729" s="157">
        <f t="shared" si="71"/>
        <v>0</v>
      </c>
      <c r="L729" s="157">
        <f t="shared" si="71"/>
        <v>0</v>
      </c>
      <c r="M729" s="157">
        <f t="shared" si="71"/>
        <v>0</v>
      </c>
      <c r="N729" s="177"/>
    </row>
    <row r="730" spans="2:14" x14ac:dyDescent="0.2">
      <c r="B730" s="350"/>
      <c r="C730" s="222" t="s">
        <v>196</v>
      </c>
      <c r="D730" s="157">
        <f t="shared" si="71"/>
        <v>0</v>
      </c>
      <c r="E730" s="157">
        <f t="shared" si="71"/>
        <v>0</v>
      </c>
      <c r="F730" s="157">
        <f t="shared" si="71"/>
        <v>0</v>
      </c>
      <c r="G730" s="157">
        <f t="shared" si="71"/>
        <v>0</v>
      </c>
      <c r="H730" s="157">
        <f t="shared" si="71"/>
        <v>0</v>
      </c>
      <c r="I730" s="157">
        <f t="shared" si="71"/>
        <v>0</v>
      </c>
      <c r="J730" s="157">
        <f t="shared" si="71"/>
        <v>0</v>
      </c>
      <c r="K730" s="157">
        <f t="shared" si="71"/>
        <v>0</v>
      </c>
      <c r="L730" s="157">
        <f t="shared" si="71"/>
        <v>0</v>
      </c>
      <c r="M730" s="157">
        <f t="shared" si="71"/>
        <v>0</v>
      </c>
      <c r="N730" s="177"/>
    </row>
    <row r="731" spans="2:14" x14ac:dyDescent="0.2">
      <c r="B731" s="350"/>
      <c r="C731" s="222" t="s">
        <v>197</v>
      </c>
      <c r="D731" s="157">
        <f t="shared" si="71"/>
        <v>0</v>
      </c>
      <c r="E731" s="157">
        <f t="shared" si="71"/>
        <v>0</v>
      </c>
      <c r="F731" s="157">
        <f t="shared" si="71"/>
        <v>0</v>
      </c>
      <c r="G731" s="157">
        <f t="shared" si="71"/>
        <v>0</v>
      </c>
      <c r="H731" s="157">
        <f t="shared" si="71"/>
        <v>0</v>
      </c>
      <c r="I731" s="157">
        <f t="shared" si="71"/>
        <v>0</v>
      </c>
      <c r="J731" s="157">
        <f t="shared" si="71"/>
        <v>0</v>
      </c>
      <c r="K731" s="157">
        <f t="shared" si="71"/>
        <v>0</v>
      </c>
      <c r="L731" s="157">
        <f t="shared" si="71"/>
        <v>0</v>
      </c>
      <c r="M731" s="157">
        <f t="shared" si="71"/>
        <v>0</v>
      </c>
      <c r="N731" s="177"/>
    </row>
    <row r="732" spans="2:14" x14ac:dyDescent="0.2">
      <c r="B732" s="350"/>
      <c r="C732" s="222" t="s">
        <v>198</v>
      </c>
      <c r="D732" s="157">
        <f t="shared" si="71"/>
        <v>0</v>
      </c>
      <c r="E732" s="157">
        <f t="shared" si="71"/>
        <v>0</v>
      </c>
      <c r="F732" s="157">
        <f t="shared" si="71"/>
        <v>0</v>
      </c>
      <c r="G732" s="157">
        <f t="shared" si="71"/>
        <v>0</v>
      </c>
      <c r="H732" s="157">
        <f t="shared" si="71"/>
        <v>0</v>
      </c>
      <c r="I732" s="157">
        <f t="shared" si="71"/>
        <v>0</v>
      </c>
      <c r="J732" s="157">
        <f t="shared" si="71"/>
        <v>0</v>
      </c>
      <c r="K732" s="157">
        <f t="shared" si="71"/>
        <v>0</v>
      </c>
      <c r="L732" s="157">
        <f t="shared" si="71"/>
        <v>0</v>
      </c>
      <c r="M732" s="157">
        <f t="shared" si="71"/>
        <v>0</v>
      </c>
      <c r="N732" s="177"/>
    </row>
    <row r="733" spans="2:14" x14ac:dyDescent="0.2">
      <c r="B733" s="350"/>
      <c r="C733" s="222" t="s">
        <v>199</v>
      </c>
      <c r="D733" s="157">
        <f t="shared" si="71"/>
        <v>0</v>
      </c>
      <c r="E733" s="157">
        <f t="shared" si="71"/>
        <v>0</v>
      </c>
      <c r="F733" s="157">
        <f t="shared" si="71"/>
        <v>0</v>
      </c>
      <c r="G733" s="157">
        <f t="shared" si="71"/>
        <v>0</v>
      </c>
      <c r="H733" s="157">
        <f t="shared" si="71"/>
        <v>0</v>
      </c>
      <c r="I733" s="157">
        <f t="shared" si="71"/>
        <v>0</v>
      </c>
      <c r="J733" s="157">
        <f t="shared" si="71"/>
        <v>0</v>
      </c>
      <c r="K733" s="157">
        <f t="shared" si="71"/>
        <v>0</v>
      </c>
      <c r="L733" s="157">
        <f t="shared" si="71"/>
        <v>0</v>
      </c>
      <c r="M733" s="157">
        <f t="shared" si="71"/>
        <v>0</v>
      </c>
      <c r="N733" s="177"/>
    </row>
    <row r="734" spans="2:14" ht="12" thickBot="1" x14ac:dyDescent="0.25">
      <c r="B734" s="365"/>
      <c r="C734" s="223" t="s">
        <v>200</v>
      </c>
      <c r="D734" s="157">
        <f t="shared" si="71"/>
        <v>0</v>
      </c>
      <c r="E734" s="157">
        <f t="shared" si="71"/>
        <v>0</v>
      </c>
      <c r="F734" s="157">
        <f t="shared" si="71"/>
        <v>0</v>
      </c>
      <c r="G734" s="157">
        <f t="shared" si="71"/>
        <v>0</v>
      </c>
      <c r="H734" s="157">
        <f t="shared" si="71"/>
        <v>0</v>
      </c>
      <c r="I734" s="157">
        <f t="shared" si="71"/>
        <v>0</v>
      </c>
      <c r="J734" s="157">
        <f t="shared" si="71"/>
        <v>0</v>
      </c>
      <c r="K734" s="157">
        <f t="shared" si="71"/>
        <v>0</v>
      </c>
      <c r="L734" s="157">
        <f t="shared" si="71"/>
        <v>0</v>
      </c>
      <c r="M734" s="157">
        <f t="shared" si="71"/>
        <v>0</v>
      </c>
      <c r="N734" s="177"/>
    </row>
    <row r="735" spans="2:14" ht="12" thickBot="1" x14ac:dyDescent="0.25">
      <c r="N735" s="177"/>
    </row>
    <row r="736" spans="2:14" ht="12.75" x14ac:dyDescent="0.2">
      <c r="B736" s="98" t="s">
        <v>260</v>
      </c>
      <c r="C736" s="99"/>
      <c r="D736" s="155"/>
      <c r="E736" s="101"/>
      <c r="F736" s="101"/>
      <c r="G736" s="101"/>
      <c r="H736" s="101"/>
      <c r="I736" s="101"/>
      <c r="J736" s="101"/>
      <c r="K736" s="101"/>
      <c r="L736" s="101"/>
      <c r="M736" s="156"/>
      <c r="N736" s="177"/>
    </row>
    <row r="737" spans="2:14" x14ac:dyDescent="0.2">
      <c r="B737" s="350" t="s">
        <v>250</v>
      </c>
      <c r="C737" s="220" t="s">
        <v>181</v>
      </c>
      <c r="D737" s="174">
        <f>IF(D671=0,0,D606/D671)</f>
        <v>1</v>
      </c>
      <c r="E737" s="174">
        <f t="shared" ref="E737:M752" si="72">IF(E671=0,0,E606/E671)</f>
        <v>1</v>
      </c>
      <c r="F737" s="174">
        <f t="shared" si="72"/>
        <v>1</v>
      </c>
      <c r="G737" s="174">
        <f t="shared" si="72"/>
        <v>1</v>
      </c>
      <c r="H737" s="174">
        <f t="shared" si="72"/>
        <v>1</v>
      </c>
      <c r="I737" s="174">
        <f t="shared" si="72"/>
        <v>1</v>
      </c>
      <c r="J737" s="174">
        <f t="shared" si="72"/>
        <v>1</v>
      </c>
      <c r="K737" s="174">
        <f t="shared" si="72"/>
        <v>1</v>
      </c>
      <c r="L737" s="174">
        <f t="shared" si="72"/>
        <v>1</v>
      </c>
      <c r="M737" s="174">
        <f t="shared" si="72"/>
        <v>1</v>
      </c>
      <c r="N737" s="177"/>
    </row>
    <row r="738" spans="2:14" x14ac:dyDescent="0.2">
      <c r="B738" s="350"/>
      <c r="C738" s="220" t="s">
        <v>182</v>
      </c>
      <c r="D738" s="174">
        <f t="shared" ref="D738:M753" si="73">IF(D672=0,0,D607/D672)</f>
        <v>1</v>
      </c>
      <c r="E738" s="174">
        <f t="shared" si="73"/>
        <v>1</v>
      </c>
      <c r="F738" s="174">
        <f t="shared" si="73"/>
        <v>1</v>
      </c>
      <c r="G738" s="174">
        <f t="shared" si="73"/>
        <v>1</v>
      </c>
      <c r="H738" s="174">
        <f t="shared" si="72"/>
        <v>1</v>
      </c>
      <c r="I738" s="174">
        <f t="shared" si="73"/>
        <v>1</v>
      </c>
      <c r="J738" s="174">
        <f t="shared" si="73"/>
        <v>1</v>
      </c>
      <c r="K738" s="174">
        <f t="shared" si="73"/>
        <v>1</v>
      </c>
      <c r="L738" s="174">
        <f t="shared" si="72"/>
        <v>1</v>
      </c>
      <c r="M738" s="174">
        <f t="shared" si="73"/>
        <v>1</v>
      </c>
      <c r="N738" s="177"/>
    </row>
    <row r="739" spans="2:14" x14ac:dyDescent="0.2">
      <c r="B739" s="350"/>
      <c r="C739" s="220" t="s">
        <v>255</v>
      </c>
      <c r="D739" s="174">
        <f t="shared" si="73"/>
        <v>1</v>
      </c>
      <c r="E739" s="174">
        <f t="shared" si="73"/>
        <v>1</v>
      </c>
      <c r="F739" s="174">
        <f t="shared" si="73"/>
        <v>1</v>
      </c>
      <c r="G739" s="174">
        <f t="shared" si="73"/>
        <v>1</v>
      </c>
      <c r="H739" s="174">
        <f t="shared" si="72"/>
        <v>1</v>
      </c>
      <c r="I739" s="174">
        <f t="shared" si="73"/>
        <v>1</v>
      </c>
      <c r="J739" s="174">
        <f t="shared" si="73"/>
        <v>1</v>
      </c>
      <c r="K739" s="174">
        <f t="shared" si="73"/>
        <v>1</v>
      </c>
      <c r="L739" s="174">
        <f t="shared" si="72"/>
        <v>1</v>
      </c>
      <c r="M739" s="174">
        <f t="shared" si="73"/>
        <v>1</v>
      </c>
      <c r="N739" s="177"/>
    </row>
    <row r="740" spans="2:14" x14ac:dyDescent="0.2">
      <c r="B740" s="350"/>
      <c r="C740" s="220" t="s">
        <v>256</v>
      </c>
      <c r="D740" s="174">
        <f t="shared" si="73"/>
        <v>1</v>
      </c>
      <c r="E740" s="174">
        <f t="shared" si="73"/>
        <v>1</v>
      </c>
      <c r="F740" s="174">
        <f t="shared" si="73"/>
        <v>1</v>
      </c>
      <c r="G740" s="174">
        <f t="shared" si="73"/>
        <v>1</v>
      </c>
      <c r="H740" s="174">
        <f t="shared" si="72"/>
        <v>1</v>
      </c>
      <c r="I740" s="174">
        <f t="shared" si="73"/>
        <v>1</v>
      </c>
      <c r="J740" s="174">
        <f t="shared" si="73"/>
        <v>1</v>
      </c>
      <c r="K740" s="174">
        <f t="shared" si="73"/>
        <v>1</v>
      </c>
      <c r="L740" s="174">
        <f t="shared" si="72"/>
        <v>1</v>
      </c>
      <c r="M740" s="174">
        <f t="shared" si="73"/>
        <v>1</v>
      </c>
      <c r="N740" s="177"/>
    </row>
    <row r="741" spans="2:14" x14ac:dyDescent="0.2">
      <c r="B741" s="351"/>
      <c r="C741" s="220" t="s">
        <v>257</v>
      </c>
      <c r="D741" s="174">
        <f t="shared" si="73"/>
        <v>1</v>
      </c>
      <c r="E741" s="174">
        <f t="shared" si="73"/>
        <v>1</v>
      </c>
      <c r="F741" s="174">
        <f t="shared" si="73"/>
        <v>1</v>
      </c>
      <c r="G741" s="174">
        <f t="shared" si="73"/>
        <v>1</v>
      </c>
      <c r="H741" s="174">
        <f t="shared" si="72"/>
        <v>1</v>
      </c>
      <c r="I741" s="174">
        <f t="shared" si="73"/>
        <v>1</v>
      </c>
      <c r="J741" s="174">
        <f t="shared" si="73"/>
        <v>1</v>
      </c>
      <c r="K741" s="174">
        <f t="shared" si="73"/>
        <v>1</v>
      </c>
      <c r="L741" s="174">
        <f t="shared" si="72"/>
        <v>1</v>
      </c>
      <c r="M741" s="174">
        <f t="shared" si="73"/>
        <v>1</v>
      </c>
      <c r="N741" s="177"/>
    </row>
    <row r="742" spans="2:14" x14ac:dyDescent="0.2">
      <c r="B742" s="352" t="s">
        <v>252</v>
      </c>
      <c r="C742" s="222" t="s">
        <v>187</v>
      </c>
      <c r="D742" s="174">
        <f t="shared" si="73"/>
        <v>1</v>
      </c>
      <c r="E742" s="174">
        <f t="shared" si="73"/>
        <v>1</v>
      </c>
      <c r="F742" s="174">
        <f t="shared" si="73"/>
        <v>1</v>
      </c>
      <c r="G742" s="174">
        <f t="shared" si="73"/>
        <v>1</v>
      </c>
      <c r="H742" s="174">
        <f t="shared" si="72"/>
        <v>1</v>
      </c>
      <c r="I742" s="174">
        <f t="shared" si="73"/>
        <v>1</v>
      </c>
      <c r="J742" s="174">
        <f t="shared" si="73"/>
        <v>1</v>
      </c>
      <c r="K742" s="174">
        <f t="shared" si="73"/>
        <v>1</v>
      </c>
      <c r="L742" s="174">
        <f t="shared" si="72"/>
        <v>1</v>
      </c>
      <c r="M742" s="174">
        <f t="shared" si="73"/>
        <v>1</v>
      </c>
      <c r="N742" s="177"/>
    </row>
    <row r="743" spans="2:14" x14ac:dyDescent="0.2">
      <c r="B743" s="350"/>
      <c r="C743" s="222" t="s">
        <v>188</v>
      </c>
      <c r="D743" s="174">
        <f t="shared" si="73"/>
        <v>1</v>
      </c>
      <c r="E743" s="174">
        <f t="shared" si="73"/>
        <v>1</v>
      </c>
      <c r="F743" s="174">
        <f t="shared" si="73"/>
        <v>1</v>
      </c>
      <c r="G743" s="174">
        <f t="shared" si="73"/>
        <v>1</v>
      </c>
      <c r="H743" s="174">
        <f t="shared" si="72"/>
        <v>1</v>
      </c>
      <c r="I743" s="174">
        <f t="shared" si="73"/>
        <v>1</v>
      </c>
      <c r="J743" s="174">
        <f t="shared" si="73"/>
        <v>1</v>
      </c>
      <c r="K743" s="174">
        <f t="shared" si="73"/>
        <v>1</v>
      </c>
      <c r="L743" s="174">
        <f t="shared" si="72"/>
        <v>1</v>
      </c>
      <c r="M743" s="174">
        <f t="shared" si="73"/>
        <v>1</v>
      </c>
      <c r="N743" s="177"/>
    </row>
    <row r="744" spans="2:14" x14ac:dyDescent="0.2">
      <c r="B744" s="350"/>
      <c r="C744" s="222" t="s">
        <v>189</v>
      </c>
      <c r="D744" s="174">
        <f t="shared" si="73"/>
        <v>1</v>
      </c>
      <c r="E744" s="174">
        <f t="shared" si="73"/>
        <v>1</v>
      </c>
      <c r="F744" s="174">
        <f t="shared" si="73"/>
        <v>1</v>
      </c>
      <c r="G744" s="174">
        <f t="shared" si="73"/>
        <v>1</v>
      </c>
      <c r="H744" s="174">
        <f t="shared" si="72"/>
        <v>1</v>
      </c>
      <c r="I744" s="174">
        <f t="shared" si="73"/>
        <v>1</v>
      </c>
      <c r="J744" s="174">
        <f t="shared" si="73"/>
        <v>1</v>
      </c>
      <c r="K744" s="174">
        <f t="shared" si="73"/>
        <v>1</v>
      </c>
      <c r="L744" s="174">
        <f t="shared" si="72"/>
        <v>1</v>
      </c>
      <c r="M744" s="174">
        <f t="shared" si="73"/>
        <v>1</v>
      </c>
      <c r="N744" s="177"/>
    </row>
    <row r="745" spans="2:14" x14ac:dyDescent="0.2">
      <c r="B745" s="350"/>
      <c r="C745" s="222" t="s">
        <v>190</v>
      </c>
      <c r="D745" s="174">
        <f t="shared" si="73"/>
        <v>1</v>
      </c>
      <c r="E745" s="174">
        <f t="shared" si="73"/>
        <v>1</v>
      </c>
      <c r="F745" s="174">
        <f t="shared" si="73"/>
        <v>1</v>
      </c>
      <c r="G745" s="174">
        <f t="shared" si="73"/>
        <v>1</v>
      </c>
      <c r="H745" s="174">
        <f t="shared" si="72"/>
        <v>1</v>
      </c>
      <c r="I745" s="174">
        <f t="shared" si="73"/>
        <v>1</v>
      </c>
      <c r="J745" s="174">
        <f t="shared" si="73"/>
        <v>1</v>
      </c>
      <c r="K745" s="174">
        <f t="shared" si="73"/>
        <v>1</v>
      </c>
      <c r="L745" s="174">
        <f t="shared" si="72"/>
        <v>1</v>
      </c>
      <c r="M745" s="174">
        <f t="shared" si="73"/>
        <v>1</v>
      </c>
      <c r="N745" s="177"/>
    </row>
    <row r="746" spans="2:14" x14ac:dyDescent="0.2">
      <c r="B746" s="350"/>
      <c r="C746" s="222" t="s">
        <v>191</v>
      </c>
      <c r="D746" s="174">
        <f t="shared" si="73"/>
        <v>1</v>
      </c>
      <c r="E746" s="174">
        <f t="shared" si="73"/>
        <v>1</v>
      </c>
      <c r="F746" s="174">
        <f t="shared" si="73"/>
        <v>1</v>
      </c>
      <c r="G746" s="174">
        <f t="shared" si="73"/>
        <v>1</v>
      </c>
      <c r="H746" s="174">
        <f t="shared" si="72"/>
        <v>1</v>
      </c>
      <c r="I746" s="174">
        <f t="shared" si="73"/>
        <v>1</v>
      </c>
      <c r="J746" s="174">
        <f t="shared" si="73"/>
        <v>1</v>
      </c>
      <c r="K746" s="174">
        <f t="shared" si="73"/>
        <v>1</v>
      </c>
      <c r="L746" s="174">
        <f t="shared" si="72"/>
        <v>1</v>
      </c>
      <c r="M746" s="174">
        <f t="shared" si="73"/>
        <v>1</v>
      </c>
      <c r="N746" s="177"/>
    </row>
    <row r="747" spans="2:14" x14ac:dyDescent="0.2">
      <c r="B747" s="350"/>
      <c r="C747" s="222" t="s">
        <v>192</v>
      </c>
      <c r="D747" s="174">
        <f t="shared" si="73"/>
        <v>0</v>
      </c>
      <c r="E747" s="174">
        <f t="shared" si="73"/>
        <v>0</v>
      </c>
      <c r="F747" s="174">
        <f t="shared" si="73"/>
        <v>0</v>
      </c>
      <c r="G747" s="174">
        <f t="shared" si="73"/>
        <v>0</v>
      </c>
      <c r="H747" s="174">
        <f t="shared" si="72"/>
        <v>0</v>
      </c>
      <c r="I747" s="174">
        <f t="shared" si="73"/>
        <v>1</v>
      </c>
      <c r="J747" s="174">
        <f t="shared" si="73"/>
        <v>1</v>
      </c>
      <c r="K747" s="174">
        <f t="shared" si="73"/>
        <v>1</v>
      </c>
      <c r="L747" s="174">
        <f t="shared" si="72"/>
        <v>1</v>
      </c>
      <c r="M747" s="174">
        <f t="shared" si="73"/>
        <v>1</v>
      </c>
      <c r="N747" s="177"/>
    </row>
    <row r="748" spans="2:14" x14ac:dyDescent="0.2">
      <c r="B748" s="350"/>
      <c r="C748" s="222" t="s">
        <v>194</v>
      </c>
      <c r="D748" s="174">
        <f t="shared" si="73"/>
        <v>1</v>
      </c>
      <c r="E748" s="174">
        <f t="shared" si="73"/>
        <v>1</v>
      </c>
      <c r="F748" s="174">
        <f t="shared" si="73"/>
        <v>1</v>
      </c>
      <c r="G748" s="174">
        <f t="shared" si="73"/>
        <v>1</v>
      </c>
      <c r="H748" s="174">
        <f t="shared" si="72"/>
        <v>1</v>
      </c>
      <c r="I748" s="174">
        <f t="shared" si="73"/>
        <v>1</v>
      </c>
      <c r="J748" s="174">
        <f t="shared" si="73"/>
        <v>1</v>
      </c>
      <c r="K748" s="174">
        <f t="shared" si="73"/>
        <v>1</v>
      </c>
      <c r="L748" s="174">
        <f t="shared" si="72"/>
        <v>1</v>
      </c>
      <c r="M748" s="174">
        <f t="shared" si="73"/>
        <v>1</v>
      </c>
      <c r="N748" s="177"/>
    </row>
    <row r="749" spans="2:14" x14ac:dyDescent="0.2">
      <c r="B749" s="350"/>
      <c r="C749" s="222" t="s">
        <v>195</v>
      </c>
      <c r="D749" s="174">
        <f t="shared" si="73"/>
        <v>1</v>
      </c>
      <c r="E749" s="174">
        <f t="shared" si="73"/>
        <v>1</v>
      </c>
      <c r="F749" s="174">
        <f t="shared" si="73"/>
        <v>1</v>
      </c>
      <c r="G749" s="174">
        <f t="shared" si="73"/>
        <v>1</v>
      </c>
      <c r="H749" s="174">
        <f t="shared" si="72"/>
        <v>1</v>
      </c>
      <c r="I749" s="174">
        <f t="shared" si="73"/>
        <v>1</v>
      </c>
      <c r="J749" s="174">
        <f t="shared" si="73"/>
        <v>1</v>
      </c>
      <c r="K749" s="174">
        <f t="shared" si="73"/>
        <v>1</v>
      </c>
      <c r="L749" s="174">
        <f t="shared" si="72"/>
        <v>1</v>
      </c>
      <c r="M749" s="174">
        <f t="shared" si="73"/>
        <v>1</v>
      </c>
      <c r="N749" s="177"/>
    </row>
    <row r="750" spans="2:14" x14ac:dyDescent="0.2">
      <c r="B750" s="350"/>
      <c r="C750" s="222" t="s">
        <v>196</v>
      </c>
      <c r="D750" s="174">
        <f t="shared" si="73"/>
        <v>1</v>
      </c>
      <c r="E750" s="174">
        <f t="shared" si="73"/>
        <v>1</v>
      </c>
      <c r="F750" s="174">
        <f t="shared" si="73"/>
        <v>1</v>
      </c>
      <c r="G750" s="174">
        <f t="shared" si="73"/>
        <v>1</v>
      </c>
      <c r="H750" s="174">
        <f t="shared" si="72"/>
        <v>1</v>
      </c>
      <c r="I750" s="174">
        <f t="shared" si="73"/>
        <v>1</v>
      </c>
      <c r="J750" s="174">
        <f t="shared" si="73"/>
        <v>1</v>
      </c>
      <c r="K750" s="174">
        <f t="shared" si="73"/>
        <v>1</v>
      </c>
      <c r="L750" s="174">
        <f t="shared" si="72"/>
        <v>1</v>
      </c>
      <c r="M750" s="174">
        <f t="shared" si="73"/>
        <v>1</v>
      </c>
      <c r="N750" s="177"/>
    </row>
    <row r="751" spans="2:14" x14ac:dyDescent="0.2">
      <c r="B751" s="350"/>
      <c r="C751" s="222" t="s">
        <v>197</v>
      </c>
      <c r="D751" s="174">
        <f t="shared" si="73"/>
        <v>1</v>
      </c>
      <c r="E751" s="174">
        <f t="shared" si="73"/>
        <v>1</v>
      </c>
      <c r="F751" s="174">
        <f t="shared" si="73"/>
        <v>1</v>
      </c>
      <c r="G751" s="174">
        <f t="shared" si="73"/>
        <v>1</v>
      </c>
      <c r="H751" s="174">
        <f t="shared" si="72"/>
        <v>1</v>
      </c>
      <c r="I751" s="174">
        <f t="shared" si="73"/>
        <v>1</v>
      </c>
      <c r="J751" s="174">
        <f t="shared" si="73"/>
        <v>1</v>
      </c>
      <c r="K751" s="174">
        <f t="shared" si="73"/>
        <v>1</v>
      </c>
      <c r="L751" s="174">
        <f t="shared" si="72"/>
        <v>1</v>
      </c>
      <c r="M751" s="174">
        <f t="shared" si="73"/>
        <v>1</v>
      </c>
      <c r="N751" s="177"/>
    </row>
    <row r="752" spans="2:14" x14ac:dyDescent="0.2">
      <c r="B752" s="350"/>
      <c r="C752" s="222" t="s">
        <v>198</v>
      </c>
      <c r="D752" s="174">
        <f t="shared" si="73"/>
        <v>0</v>
      </c>
      <c r="E752" s="174">
        <f t="shared" si="73"/>
        <v>0</v>
      </c>
      <c r="F752" s="174">
        <f t="shared" si="73"/>
        <v>0</v>
      </c>
      <c r="G752" s="174">
        <f t="shared" si="73"/>
        <v>0</v>
      </c>
      <c r="H752" s="174">
        <f t="shared" si="72"/>
        <v>0</v>
      </c>
      <c r="I752" s="174">
        <f t="shared" si="73"/>
        <v>1</v>
      </c>
      <c r="J752" s="174">
        <f t="shared" si="73"/>
        <v>1</v>
      </c>
      <c r="K752" s="174">
        <f t="shared" si="73"/>
        <v>1</v>
      </c>
      <c r="L752" s="174">
        <f t="shared" si="72"/>
        <v>1</v>
      </c>
      <c r="M752" s="174">
        <f t="shared" si="73"/>
        <v>1</v>
      </c>
      <c r="N752" s="177"/>
    </row>
    <row r="753" spans="2:14" x14ac:dyDescent="0.2">
      <c r="B753" s="350"/>
      <c r="C753" s="222" t="s">
        <v>199</v>
      </c>
      <c r="D753" s="174">
        <f t="shared" si="73"/>
        <v>1</v>
      </c>
      <c r="E753" s="174">
        <f t="shared" si="73"/>
        <v>1</v>
      </c>
      <c r="F753" s="174">
        <f t="shared" si="73"/>
        <v>1</v>
      </c>
      <c r="G753" s="174">
        <f t="shared" si="73"/>
        <v>1</v>
      </c>
      <c r="H753" s="174">
        <f t="shared" si="73"/>
        <v>1</v>
      </c>
      <c r="I753" s="174">
        <f t="shared" si="73"/>
        <v>1</v>
      </c>
      <c r="J753" s="174">
        <f t="shared" si="73"/>
        <v>1</v>
      </c>
      <c r="K753" s="174">
        <f t="shared" si="73"/>
        <v>1</v>
      </c>
      <c r="L753" s="174">
        <f t="shared" si="73"/>
        <v>1</v>
      </c>
      <c r="M753" s="174">
        <f t="shared" si="73"/>
        <v>1</v>
      </c>
      <c r="N753" s="177"/>
    </row>
    <row r="754" spans="2:14" x14ac:dyDescent="0.2">
      <c r="B754" s="351"/>
      <c r="C754" s="222" t="s">
        <v>200</v>
      </c>
      <c r="D754" s="174">
        <f t="shared" ref="D754:M767" si="74">IF(D688=0,0,D623/D688)</f>
        <v>1</v>
      </c>
      <c r="E754" s="174">
        <f t="shared" si="74"/>
        <v>1</v>
      </c>
      <c r="F754" s="174">
        <f t="shared" si="74"/>
        <v>1</v>
      </c>
      <c r="G754" s="174">
        <f t="shared" si="74"/>
        <v>1</v>
      </c>
      <c r="H754" s="174">
        <f t="shared" si="74"/>
        <v>1</v>
      </c>
      <c r="I754" s="174">
        <f t="shared" si="74"/>
        <v>0</v>
      </c>
      <c r="J754" s="174">
        <f t="shared" si="74"/>
        <v>0</v>
      </c>
      <c r="K754" s="174">
        <f t="shared" si="74"/>
        <v>0</v>
      </c>
      <c r="L754" s="174">
        <f t="shared" si="74"/>
        <v>0</v>
      </c>
      <c r="M754" s="174">
        <f t="shared" si="74"/>
        <v>0</v>
      </c>
      <c r="N754" s="177"/>
    </row>
    <row r="755" spans="2:14" x14ac:dyDescent="0.2">
      <c r="B755" s="352" t="s">
        <v>253</v>
      </c>
      <c r="C755" s="222" t="s">
        <v>187</v>
      </c>
      <c r="D755" s="174">
        <f t="shared" si="74"/>
        <v>1</v>
      </c>
      <c r="E755" s="174">
        <f t="shared" si="74"/>
        <v>1</v>
      </c>
      <c r="F755" s="174">
        <f t="shared" si="74"/>
        <v>1</v>
      </c>
      <c r="G755" s="174">
        <f t="shared" si="74"/>
        <v>1</v>
      </c>
      <c r="H755" s="174">
        <f t="shared" si="74"/>
        <v>1</v>
      </c>
      <c r="I755" s="174">
        <f t="shared" si="74"/>
        <v>1</v>
      </c>
      <c r="J755" s="174">
        <f t="shared" si="74"/>
        <v>1</v>
      </c>
      <c r="K755" s="174">
        <f t="shared" si="74"/>
        <v>1</v>
      </c>
      <c r="L755" s="174">
        <f t="shared" si="74"/>
        <v>1</v>
      </c>
      <c r="M755" s="174">
        <f t="shared" si="74"/>
        <v>1</v>
      </c>
      <c r="N755" s="177"/>
    </row>
    <row r="756" spans="2:14" x14ac:dyDescent="0.2">
      <c r="B756" s="350"/>
      <c r="C756" s="222" t="s">
        <v>188</v>
      </c>
      <c r="D756" s="174">
        <f t="shared" si="74"/>
        <v>1</v>
      </c>
      <c r="E756" s="174">
        <f t="shared" si="74"/>
        <v>1</v>
      </c>
      <c r="F756" s="174">
        <f t="shared" si="74"/>
        <v>1</v>
      </c>
      <c r="G756" s="174">
        <f t="shared" si="74"/>
        <v>1</v>
      </c>
      <c r="H756" s="174">
        <f t="shared" si="74"/>
        <v>1</v>
      </c>
      <c r="I756" s="174">
        <f t="shared" si="74"/>
        <v>1</v>
      </c>
      <c r="J756" s="174">
        <f t="shared" si="74"/>
        <v>1</v>
      </c>
      <c r="K756" s="174">
        <f t="shared" si="74"/>
        <v>1</v>
      </c>
      <c r="L756" s="174">
        <f t="shared" si="74"/>
        <v>1</v>
      </c>
      <c r="M756" s="174">
        <f t="shared" si="74"/>
        <v>1</v>
      </c>
      <c r="N756" s="177"/>
    </row>
    <row r="757" spans="2:14" x14ac:dyDescent="0.2">
      <c r="B757" s="350"/>
      <c r="C757" s="222" t="s">
        <v>189</v>
      </c>
      <c r="D757" s="174">
        <f t="shared" si="74"/>
        <v>1</v>
      </c>
      <c r="E757" s="174">
        <f t="shared" si="74"/>
        <v>1</v>
      </c>
      <c r="F757" s="174">
        <f t="shared" si="74"/>
        <v>1</v>
      </c>
      <c r="G757" s="174">
        <f t="shared" si="74"/>
        <v>1</v>
      </c>
      <c r="H757" s="174">
        <f t="shared" si="74"/>
        <v>1</v>
      </c>
      <c r="I757" s="174">
        <f t="shared" si="74"/>
        <v>1</v>
      </c>
      <c r="J757" s="174">
        <f t="shared" si="74"/>
        <v>1</v>
      </c>
      <c r="K757" s="174">
        <f t="shared" si="74"/>
        <v>1</v>
      </c>
      <c r="L757" s="174">
        <f t="shared" si="74"/>
        <v>1</v>
      </c>
      <c r="M757" s="174">
        <f t="shared" si="74"/>
        <v>1</v>
      </c>
      <c r="N757" s="177"/>
    </row>
    <row r="758" spans="2:14" x14ac:dyDescent="0.2">
      <c r="B758" s="350"/>
      <c r="C758" s="222" t="s">
        <v>190</v>
      </c>
      <c r="D758" s="174">
        <f t="shared" si="74"/>
        <v>1</v>
      </c>
      <c r="E758" s="174">
        <f t="shared" si="74"/>
        <v>1</v>
      </c>
      <c r="F758" s="174">
        <f t="shared" si="74"/>
        <v>1</v>
      </c>
      <c r="G758" s="174">
        <f t="shared" si="74"/>
        <v>1</v>
      </c>
      <c r="H758" s="174">
        <f t="shared" si="74"/>
        <v>1</v>
      </c>
      <c r="I758" s="174">
        <f t="shared" si="74"/>
        <v>1</v>
      </c>
      <c r="J758" s="174">
        <f t="shared" si="74"/>
        <v>1</v>
      </c>
      <c r="K758" s="174">
        <f t="shared" si="74"/>
        <v>1</v>
      </c>
      <c r="L758" s="174">
        <f t="shared" si="74"/>
        <v>1</v>
      </c>
      <c r="M758" s="174">
        <f t="shared" si="74"/>
        <v>1</v>
      </c>
      <c r="N758" s="177"/>
    </row>
    <row r="759" spans="2:14" x14ac:dyDescent="0.2">
      <c r="B759" s="350"/>
      <c r="C759" s="222" t="s">
        <v>191</v>
      </c>
      <c r="D759" s="174">
        <f t="shared" si="74"/>
        <v>1</v>
      </c>
      <c r="E759" s="174">
        <f t="shared" si="74"/>
        <v>1</v>
      </c>
      <c r="F759" s="174">
        <f t="shared" si="74"/>
        <v>1</v>
      </c>
      <c r="G759" s="174">
        <f t="shared" si="74"/>
        <v>1</v>
      </c>
      <c r="H759" s="174">
        <f t="shared" si="74"/>
        <v>1</v>
      </c>
      <c r="I759" s="174">
        <f t="shared" si="74"/>
        <v>1</v>
      </c>
      <c r="J759" s="174">
        <f t="shared" si="74"/>
        <v>1</v>
      </c>
      <c r="K759" s="174">
        <f t="shared" si="74"/>
        <v>1</v>
      </c>
      <c r="L759" s="174">
        <f t="shared" si="74"/>
        <v>1</v>
      </c>
      <c r="M759" s="174">
        <f t="shared" si="74"/>
        <v>1</v>
      </c>
      <c r="N759" s="177"/>
    </row>
    <row r="760" spans="2:14" x14ac:dyDescent="0.2">
      <c r="B760" s="350"/>
      <c r="C760" s="222" t="s">
        <v>192</v>
      </c>
      <c r="D760" s="174">
        <f t="shared" si="74"/>
        <v>0</v>
      </c>
      <c r="E760" s="174">
        <f t="shared" si="74"/>
        <v>0</v>
      </c>
      <c r="F760" s="174">
        <f t="shared" si="74"/>
        <v>0</v>
      </c>
      <c r="G760" s="174">
        <f t="shared" si="74"/>
        <v>0</v>
      </c>
      <c r="H760" s="174">
        <f t="shared" si="74"/>
        <v>0</v>
      </c>
      <c r="I760" s="174">
        <f t="shared" si="74"/>
        <v>1</v>
      </c>
      <c r="J760" s="174">
        <f t="shared" si="74"/>
        <v>1</v>
      </c>
      <c r="K760" s="174">
        <f t="shared" si="74"/>
        <v>1</v>
      </c>
      <c r="L760" s="174">
        <f t="shared" si="74"/>
        <v>1</v>
      </c>
      <c r="M760" s="174">
        <f t="shared" si="74"/>
        <v>1</v>
      </c>
      <c r="N760" s="177"/>
    </row>
    <row r="761" spans="2:14" x14ac:dyDescent="0.2">
      <c r="B761" s="350"/>
      <c r="C761" s="222" t="s">
        <v>194</v>
      </c>
      <c r="D761" s="174">
        <f t="shared" si="74"/>
        <v>1</v>
      </c>
      <c r="E761" s="174">
        <f t="shared" si="74"/>
        <v>1</v>
      </c>
      <c r="F761" s="174">
        <f t="shared" si="74"/>
        <v>1</v>
      </c>
      <c r="G761" s="174">
        <f t="shared" si="74"/>
        <v>1</v>
      </c>
      <c r="H761" s="174">
        <f t="shared" si="74"/>
        <v>1</v>
      </c>
      <c r="I761" s="174">
        <f t="shared" si="74"/>
        <v>1</v>
      </c>
      <c r="J761" s="174">
        <f t="shared" si="74"/>
        <v>1</v>
      </c>
      <c r="K761" s="174">
        <f t="shared" si="74"/>
        <v>1</v>
      </c>
      <c r="L761" s="174">
        <f t="shared" si="74"/>
        <v>1</v>
      </c>
      <c r="M761" s="174">
        <f t="shared" si="74"/>
        <v>1</v>
      </c>
      <c r="N761" s="177"/>
    </row>
    <row r="762" spans="2:14" x14ac:dyDescent="0.2">
      <c r="B762" s="350"/>
      <c r="C762" s="222" t="s">
        <v>195</v>
      </c>
      <c r="D762" s="174">
        <f t="shared" si="74"/>
        <v>1</v>
      </c>
      <c r="E762" s="174">
        <f t="shared" si="74"/>
        <v>1</v>
      </c>
      <c r="F762" s="174">
        <f t="shared" si="74"/>
        <v>1</v>
      </c>
      <c r="G762" s="174">
        <f t="shared" si="74"/>
        <v>1</v>
      </c>
      <c r="H762" s="174">
        <f t="shared" si="74"/>
        <v>1</v>
      </c>
      <c r="I762" s="174">
        <f t="shared" si="74"/>
        <v>1</v>
      </c>
      <c r="J762" s="174">
        <f t="shared" si="74"/>
        <v>1</v>
      </c>
      <c r="K762" s="174">
        <f t="shared" si="74"/>
        <v>1</v>
      </c>
      <c r="L762" s="174">
        <f t="shared" si="74"/>
        <v>1</v>
      </c>
      <c r="M762" s="174">
        <f t="shared" si="74"/>
        <v>1</v>
      </c>
      <c r="N762" s="177"/>
    </row>
    <row r="763" spans="2:14" x14ac:dyDescent="0.2">
      <c r="B763" s="350"/>
      <c r="C763" s="222" t="s">
        <v>196</v>
      </c>
      <c r="D763" s="174">
        <f t="shared" si="74"/>
        <v>1</v>
      </c>
      <c r="E763" s="174">
        <f t="shared" si="74"/>
        <v>1</v>
      </c>
      <c r="F763" s="174">
        <f t="shared" si="74"/>
        <v>1</v>
      </c>
      <c r="G763" s="174">
        <f t="shared" si="74"/>
        <v>1</v>
      </c>
      <c r="H763" s="174">
        <f t="shared" si="74"/>
        <v>1</v>
      </c>
      <c r="I763" s="174">
        <f t="shared" si="74"/>
        <v>1</v>
      </c>
      <c r="J763" s="174">
        <f t="shared" si="74"/>
        <v>1</v>
      </c>
      <c r="K763" s="174">
        <f t="shared" si="74"/>
        <v>1</v>
      </c>
      <c r="L763" s="174">
        <f t="shared" si="74"/>
        <v>1</v>
      </c>
      <c r="M763" s="174">
        <f t="shared" si="74"/>
        <v>1</v>
      </c>
      <c r="N763" s="177"/>
    </row>
    <row r="764" spans="2:14" x14ac:dyDescent="0.2">
      <c r="B764" s="350"/>
      <c r="C764" s="222" t="s">
        <v>197</v>
      </c>
      <c r="D764" s="174">
        <f t="shared" si="74"/>
        <v>1</v>
      </c>
      <c r="E764" s="174">
        <f t="shared" si="74"/>
        <v>1</v>
      </c>
      <c r="F764" s="174">
        <f t="shared" si="74"/>
        <v>1</v>
      </c>
      <c r="G764" s="174">
        <f t="shared" si="74"/>
        <v>1</v>
      </c>
      <c r="H764" s="174">
        <f t="shared" si="74"/>
        <v>1</v>
      </c>
      <c r="I764" s="174">
        <f t="shared" si="74"/>
        <v>1</v>
      </c>
      <c r="J764" s="174">
        <f t="shared" si="74"/>
        <v>1</v>
      </c>
      <c r="K764" s="174">
        <f t="shared" si="74"/>
        <v>1</v>
      </c>
      <c r="L764" s="174">
        <f t="shared" si="74"/>
        <v>1</v>
      </c>
      <c r="M764" s="174">
        <f t="shared" si="74"/>
        <v>1</v>
      </c>
      <c r="N764" s="177"/>
    </row>
    <row r="765" spans="2:14" x14ac:dyDescent="0.2">
      <c r="B765" s="350"/>
      <c r="C765" s="222" t="s">
        <v>198</v>
      </c>
      <c r="D765" s="174">
        <f t="shared" si="74"/>
        <v>0</v>
      </c>
      <c r="E765" s="174">
        <f t="shared" si="74"/>
        <v>0</v>
      </c>
      <c r="F765" s="174">
        <f t="shared" si="74"/>
        <v>0</v>
      </c>
      <c r="G765" s="174">
        <f t="shared" si="74"/>
        <v>0</v>
      </c>
      <c r="H765" s="174">
        <f t="shared" si="74"/>
        <v>0</v>
      </c>
      <c r="I765" s="174">
        <f t="shared" si="74"/>
        <v>1</v>
      </c>
      <c r="J765" s="174">
        <f t="shared" si="74"/>
        <v>1</v>
      </c>
      <c r="K765" s="174">
        <f t="shared" si="74"/>
        <v>1</v>
      </c>
      <c r="L765" s="174">
        <f t="shared" si="74"/>
        <v>1</v>
      </c>
      <c r="M765" s="174">
        <f t="shared" si="74"/>
        <v>1</v>
      </c>
      <c r="N765" s="177"/>
    </row>
    <row r="766" spans="2:14" x14ac:dyDescent="0.2">
      <c r="B766" s="350"/>
      <c r="C766" s="222" t="s">
        <v>199</v>
      </c>
      <c r="D766" s="174">
        <f t="shared" si="74"/>
        <v>1</v>
      </c>
      <c r="E766" s="174">
        <f t="shared" si="74"/>
        <v>1</v>
      </c>
      <c r="F766" s="174">
        <f t="shared" si="74"/>
        <v>1</v>
      </c>
      <c r="G766" s="174">
        <f t="shared" si="74"/>
        <v>1</v>
      </c>
      <c r="H766" s="174">
        <f t="shared" si="74"/>
        <v>1</v>
      </c>
      <c r="I766" s="174">
        <f t="shared" si="74"/>
        <v>1</v>
      </c>
      <c r="J766" s="174">
        <f t="shared" si="74"/>
        <v>1</v>
      </c>
      <c r="K766" s="174">
        <f t="shared" si="74"/>
        <v>1</v>
      </c>
      <c r="L766" s="174">
        <f t="shared" si="74"/>
        <v>1</v>
      </c>
      <c r="M766" s="174">
        <f t="shared" si="74"/>
        <v>1</v>
      </c>
      <c r="N766" s="177"/>
    </row>
    <row r="767" spans="2:14" ht="12" thickBot="1" x14ac:dyDescent="0.25">
      <c r="B767" s="365"/>
      <c r="C767" s="223" t="s">
        <v>200</v>
      </c>
      <c r="D767" s="174">
        <f t="shared" si="74"/>
        <v>1</v>
      </c>
      <c r="E767" s="174">
        <f t="shared" si="74"/>
        <v>1</v>
      </c>
      <c r="F767" s="174">
        <f t="shared" si="74"/>
        <v>1</v>
      </c>
      <c r="G767" s="174">
        <f t="shared" si="74"/>
        <v>1</v>
      </c>
      <c r="H767" s="174">
        <f t="shared" si="74"/>
        <v>1</v>
      </c>
      <c r="I767" s="174">
        <f t="shared" si="74"/>
        <v>1</v>
      </c>
      <c r="J767" s="174">
        <f t="shared" si="74"/>
        <v>1</v>
      </c>
      <c r="K767" s="174">
        <f t="shared" si="74"/>
        <v>1</v>
      </c>
      <c r="L767" s="174">
        <f t="shared" si="74"/>
        <v>1</v>
      </c>
      <c r="M767" s="174">
        <f t="shared" si="74"/>
        <v>1</v>
      </c>
      <c r="N767" s="177"/>
    </row>
    <row r="768" spans="2:14" x14ac:dyDescent="0.2">
      <c r="N768" s="177"/>
    </row>
    <row r="769" spans="14:14" x14ac:dyDescent="0.2">
      <c r="N769" s="177"/>
    </row>
  </sheetData>
  <mergeCells count="75">
    <mergeCell ref="B742:B754"/>
    <mergeCell ref="B755:B767"/>
    <mergeCell ref="B611:B623"/>
    <mergeCell ref="B624:B636"/>
    <mergeCell ref="B638:B642"/>
    <mergeCell ref="B643:B655"/>
    <mergeCell ref="B656:B668"/>
    <mergeCell ref="B689:B701"/>
    <mergeCell ref="B704:B708"/>
    <mergeCell ref="B709:B721"/>
    <mergeCell ref="B722:B734"/>
    <mergeCell ref="B737:B741"/>
    <mergeCell ref="B300:B312"/>
    <mergeCell ref="B314:B318"/>
    <mergeCell ref="B319:B331"/>
    <mergeCell ref="B332:B344"/>
    <mergeCell ref="B347:B360"/>
    <mergeCell ref="B239:B251"/>
    <mergeCell ref="B253:B257"/>
    <mergeCell ref="B258:B270"/>
    <mergeCell ref="B271:B283"/>
    <mergeCell ref="B286:B299"/>
    <mergeCell ref="B14:B26"/>
    <mergeCell ref="B3:C3"/>
    <mergeCell ref="D3:H3"/>
    <mergeCell ref="I3:M3"/>
    <mergeCell ref="B4:C4"/>
    <mergeCell ref="B9:B13"/>
    <mergeCell ref="B163:B176"/>
    <mergeCell ref="B27:B39"/>
    <mergeCell ref="B41:B53"/>
    <mergeCell ref="B59:B63"/>
    <mergeCell ref="B64:B76"/>
    <mergeCell ref="B77:B89"/>
    <mergeCell ref="B95:B99"/>
    <mergeCell ref="B100:B112"/>
    <mergeCell ref="B113:B125"/>
    <mergeCell ref="B130:B134"/>
    <mergeCell ref="B135:B147"/>
    <mergeCell ref="B148:B160"/>
    <mergeCell ref="B177:B189"/>
    <mergeCell ref="B192:B196"/>
    <mergeCell ref="B197:B209"/>
    <mergeCell ref="B210:B222"/>
    <mergeCell ref="B225:B238"/>
    <mergeCell ref="B361:B373"/>
    <mergeCell ref="B375:B379"/>
    <mergeCell ref="B380:B392"/>
    <mergeCell ref="B393:B405"/>
    <mergeCell ref="B468:C468"/>
    <mergeCell ref="B408:B421"/>
    <mergeCell ref="B422:B434"/>
    <mergeCell ref="B436:B440"/>
    <mergeCell ref="B441:B453"/>
    <mergeCell ref="B454:B466"/>
    <mergeCell ref="B469:C469"/>
    <mergeCell ref="B470:C470"/>
    <mergeCell ref="B471:C471"/>
    <mergeCell ref="B472:C472"/>
    <mergeCell ref="B473:C473"/>
    <mergeCell ref="B474:C474"/>
    <mergeCell ref="B490:B494"/>
    <mergeCell ref="B495:B507"/>
    <mergeCell ref="B508:B520"/>
    <mergeCell ref="B574:B578"/>
    <mergeCell ref="B523:B527"/>
    <mergeCell ref="B531:B535"/>
    <mergeCell ref="B536:B548"/>
    <mergeCell ref="B549:B561"/>
    <mergeCell ref="B566:B570"/>
    <mergeCell ref="B579:B591"/>
    <mergeCell ref="B592:B604"/>
    <mergeCell ref="B606:B610"/>
    <mergeCell ref="B671:B675"/>
    <mergeCell ref="B676:B688"/>
  </mergeCells>
  <pageMargins left="0.39370078740157483" right="0.19685039370078741" top="0.39370078740157483" bottom="0.39370078740157483" header="0.31496062992125984" footer="0.31496062992125984"/>
  <pageSetup paperSize="9" scale="79" fitToHeight="4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документы_2021</vt:lpstr>
      <vt:lpstr>ЧДОУ</vt:lpstr>
      <vt:lpstr>Нормативы ДО</vt:lpstr>
      <vt:lpstr>'Нормативы ДО'!Заголовки_для_печати</vt:lpstr>
      <vt:lpstr>ЧДОУ!Заголовки_для_печати</vt:lpstr>
      <vt:lpstr>'Нормативы ДО'!Область_печати</vt:lpstr>
      <vt:lpstr>ЧДОУ!Область_печати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 Васильевна ЕГОРОВА</dc:creator>
  <cp:lastModifiedBy>Рыженкова Елена Николаевна</cp:lastModifiedBy>
  <cp:lastPrinted>2025-10-06T10:39:49Z</cp:lastPrinted>
  <dcterms:created xsi:type="dcterms:W3CDTF">2018-07-26T09:23:43Z</dcterms:created>
  <dcterms:modified xsi:type="dcterms:W3CDTF">2025-10-06T10:42:01Z</dcterms:modified>
</cp:coreProperties>
</file>