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4940" windowHeight="8190"/>
  </bookViews>
  <sheets>
    <sheet name="КВРы" sheetId="2" r:id="rId1"/>
  </sheets>
  <definedNames>
    <definedName name="_xlnm.Print_Area" localSheetId="0">КВРы!$A$1:$Q$33</definedName>
  </definedNames>
  <calcPr calcId="145621"/>
</workbook>
</file>

<file path=xl/calcChain.xml><?xml version="1.0" encoding="utf-8"?>
<calcChain xmlns="http://schemas.openxmlformats.org/spreadsheetml/2006/main">
  <c r="Q8" i="2" l="1"/>
  <c r="P8" i="2"/>
  <c r="M8" i="2"/>
  <c r="L8" i="2"/>
  <c r="L7" i="2"/>
  <c r="I7" i="2"/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7" i="2"/>
  <c r="G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8" i="2"/>
  <c r="N32" i="2" l="1"/>
  <c r="J32" i="2"/>
  <c r="F32" i="2"/>
  <c r="D19" i="2" l="1"/>
  <c r="N19" i="2" l="1"/>
  <c r="E9" i="2"/>
  <c r="I8" i="2" l="1"/>
  <c r="E8" i="2"/>
  <c r="H8" i="2" l="1"/>
  <c r="E10" i="2" l="1"/>
  <c r="E11" i="2"/>
  <c r="E13" i="2"/>
  <c r="E14" i="2"/>
  <c r="E15" i="2"/>
  <c r="E16" i="2"/>
  <c r="E18" i="2"/>
  <c r="E20" i="2"/>
  <c r="E21" i="2"/>
  <c r="E22" i="2"/>
  <c r="E23" i="2"/>
  <c r="E25" i="2"/>
  <c r="E26" i="2"/>
  <c r="E28" i="2"/>
  <c r="E17" i="2" l="1"/>
  <c r="Q27" i="2" l="1"/>
  <c r="L27" i="2"/>
  <c r="I27" i="2"/>
  <c r="M27" i="2"/>
  <c r="F24" i="2"/>
  <c r="P25" i="2"/>
  <c r="M25" i="2"/>
  <c r="D24" i="2"/>
  <c r="C24" i="2"/>
  <c r="Q23" i="2"/>
  <c r="P23" i="2"/>
  <c r="M23" i="2"/>
  <c r="L23" i="2"/>
  <c r="I23" i="2"/>
  <c r="H23" i="2"/>
  <c r="Q22" i="2"/>
  <c r="P22" i="2"/>
  <c r="L22" i="2"/>
  <c r="I22" i="2"/>
  <c r="H22" i="2"/>
  <c r="M22" i="2"/>
  <c r="M21" i="2"/>
  <c r="L21" i="2"/>
  <c r="I21" i="2"/>
  <c r="H21" i="2"/>
  <c r="M20" i="2"/>
  <c r="I20" i="2"/>
  <c r="H20" i="2"/>
  <c r="F19" i="2"/>
  <c r="C19" i="2"/>
  <c r="M18" i="2"/>
  <c r="L18" i="2"/>
  <c r="I18" i="2"/>
  <c r="H18" i="2"/>
  <c r="M17" i="2"/>
  <c r="I17" i="2"/>
  <c r="H17" i="2"/>
  <c r="P16" i="2"/>
  <c r="L16" i="2"/>
  <c r="M16" i="2"/>
  <c r="H16" i="2"/>
  <c r="I16" i="2"/>
  <c r="P15" i="2"/>
  <c r="M15" i="2"/>
  <c r="L15" i="2"/>
  <c r="L14" i="2"/>
  <c r="I14" i="2"/>
  <c r="H14" i="2"/>
  <c r="Q13" i="2"/>
  <c r="M13" i="2"/>
  <c r="L13" i="2"/>
  <c r="I13" i="2"/>
  <c r="H13" i="2"/>
  <c r="F12" i="2"/>
  <c r="D12" i="2"/>
  <c r="C12" i="2"/>
  <c r="Q11" i="2"/>
  <c r="M11" i="2"/>
  <c r="L11" i="2"/>
  <c r="I11" i="2"/>
  <c r="H11" i="2"/>
  <c r="I10" i="2"/>
  <c r="H10" i="2"/>
  <c r="I9" i="2"/>
  <c r="E19" i="2" l="1"/>
  <c r="E24" i="2"/>
  <c r="C7" i="2"/>
  <c r="E12" i="2"/>
  <c r="D7" i="2"/>
  <c r="N24" i="2"/>
  <c r="L26" i="2"/>
  <c r="I19" i="2"/>
  <c r="I12" i="2"/>
  <c r="I26" i="2"/>
  <c r="H26" i="2"/>
  <c r="P27" i="2"/>
  <c r="Q25" i="2"/>
  <c r="Q15" i="2"/>
  <c r="Q14" i="2"/>
  <c r="M14" i="2"/>
  <c r="M28" i="2"/>
  <c r="L28" i="2"/>
  <c r="H24" i="2"/>
  <c r="I24" i="2"/>
  <c r="J12" i="2"/>
  <c r="H15" i="2"/>
  <c r="Q16" i="2"/>
  <c r="H19" i="2"/>
  <c r="H25" i="2"/>
  <c r="F7" i="2"/>
  <c r="F33" i="2" s="1"/>
  <c r="I15" i="2"/>
  <c r="J24" i="2"/>
  <c r="I25" i="2"/>
  <c r="H27" i="2"/>
  <c r="H28" i="2"/>
  <c r="N12" i="2"/>
  <c r="J19" i="2"/>
  <c r="L25" i="2"/>
  <c r="I28" i="2"/>
  <c r="H9" i="2"/>
  <c r="P11" i="2"/>
  <c r="H12" i="2"/>
  <c r="P13" i="2"/>
  <c r="P14" i="2"/>
  <c r="L17" i="2"/>
  <c r="L20" i="2"/>
  <c r="J7" i="2" l="1"/>
  <c r="J33" i="2" s="1"/>
  <c r="E7" i="2"/>
  <c r="H7" i="2"/>
  <c r="P26" i="2"/>
  <c r="M12" i="2"/>
  <c r="Q12" i="2"/>
  <c r="L12" i="2"/>
  <c r="Q24" i="2"/>
  <c r="P24" i="2"/>
  <c r="Q20" i="2"/>
  <c r="P20" i="2"/>
  <c r="Q18" i="2"/>
  <c r="P18" i="2"/>
  <c r="Q17" i="2"/>
  <c r="P17" i="2"/>
  <c r="Q28" i="2"/>
  <c r="P28" i="2"/>
  <c r="M10" i="2"/>
  <c r="L10" i="2"/>
  <c r="M24" i="2"/>
  <c r="L24" i="2"/>
  <c r="M9" i="2"/>
  <c r="L9" i="2"/>
  <c r="M19" i="2"/>
  <c r="L19" i="2"/>
  <c r="Q21" i="2"/>
  <c r="P21" i="2"/>
  <c r="M7" i="2" l="1"/>
  <c r="J30" i="2"/>
  <c r="P12" i="2"/>
  <c r="Q9" i="2"/>
  <c r="P9" i="2"/>
  <c r="N7" i="2"/>
  <c r="N33" i="2" s="1"/>
  <c r="Q19" i="2"/>
  <c r="P19" i="2"/>
  <c r="Q10" i="2"/>
  <c r="P10" i="2"/>
  <c r="N30" i="2" l="1"/>
  <c r="P7" i="2"/>
  <c r="Q7" i="2"/>
</calcChain>
</file>

<file path=xl/sharedStrings.xml><?xml version="1.0" encoding="utf-8"?>
<sst xmlns="http://schemas.openxmlformats.org/spreadsheetml/2006/main" count="88" uniqueCount="79">
  <si>
    <t>КВР</t>
  </si>
  <si>
    <t>Наименование КВР</t>
  </si>
  <si>
    <t>ИТОГО: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</si>
  <si>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</si>
  <si>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</si>
  <si>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</si>
  <si>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</si>
  <si>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</si>
  <si>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</si>
  <si>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400</t>
  </si>
  <si>
    <t>Капитальные вложения в объекты государственной (муниципальной) собственности</t>
  </si>
  <si>
    <t>500</t>
  </si>
  <si>
    <t>511</t>
  </si>
  <si>
    <t>Дотации на выравнивание бюджетной обеспеченности</t>
  </si>
  <si>
    <t>512</t>
  </si>
  <si>
    <t>Иные дотации</t>
  </si>
  <si>
    <t>521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</si>
  <si>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</si>
  <si>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522</t>
  </si>
  <si>
    <t>Субсидии на софинансирование капитальных вложений в объекты государственной (муниципальной) собственности</t>
  </si>
  <si>
    <t>530</t>
  </si>
  <si>
    <t>Субвенции</t>
  </si>
  <si>
    <t>540</t>
  </si>
  <si>
    <t>Иные межбюджетные трансферты</t>
  </si>
  <si>
    <t>600</t>
  </si>
  <si>
    <t>700</t>
  </si>
  <si>
    <t>Обслуживание государственного (муниципального) долга</t>
  </si>
  <si>
    <t>800</t>
  </si>
  <si>
    <t>870</t>
  </si>
  <si>
    <t>Резервные средства</t>
  </si>
  <si>
    <t>отклонение</t>
  </si>
  <si>
    <t>%% к предыдущему году</t>
  </si>
  <si>
    <t>условно утвержденные расходы</t>
  </si>
  <si>
    <t>1</t>
  </si>
  <si>
    <t>2</t>
  </si>
  <si>
    <t>3</t>
  </si>
  <si>
    <t>4</t>
  </si>
  <si>
    <t>без УУР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</si>
  <si>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</si>
  <si>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</si>
  <si>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2025 год</t>
  </si>
  <si>
    <t>Межбюджетные трансферты, в том числе:</t>
  </si>
  <si>
    <t>Субсидии бюджетным и автономным учреждениям на иные цели</t>
  </si>
  <si>
    <t xml:space="preserve">Прочие  </t>
  </si>
  <si>
    <t>Субсидии государственным корпорациям (компаниям), публично-правовым компаниям</t>
  </si>
  <si>
    <t>820</t>
  </si>
  <si>
    <t xml:space="preserve">Прочие </t>
  </si>
  <si>
    <t xml:space="preserve">Субсидии бюджетным и автономным учреждениям на финансовое обеспечение государственного задания </t>
  </si>
  <si>
    <t>Предоставление субсидий бюджетным, автономным учреждениям и иным некоммерческим организациям, в том числе:</t>
  </si>
  <si>
    <t>Иные бюджетные ассигнования, в том числе:</t>
  </si>
  <si>
    <t>611, 614, 621, 624</t>
  </si>
  <si>
    <t>612, 622</t>
  </si>
  <si>
    <t>Проект</t>
  </si>
  <si>
    <t xml:space="preserve">Факт
</t>
  </si>
  <si>
    <t>% АИП в общем объеме расходов</t>
  </si>
  <si>
    <t>5=4/5</t>
  </si>
  <si>
    <t>6</t>
  </si>
  <si>
    <t>тыс. руб.</t>
  </si>
  <si>
    <t>Расходы областного бюджета Ленинградской области в разрезе групп видов расходов</t>
  </si>
  <si>
    <t>СПРАВОЧНО:</t>
  </si>
  <si>
    <t>2026 год</t>
  </si>
  <si>
    <t>АИП (с учетом резерва)</t>
  </si>
  <si>
    <t>2027 год</t>
  </si>
  <si>
    <t>Приложение 10 к пояснительной записке 2026 года</t>
  </si>
  <si>
    <t xml:space="preserve">2024 год </t>
  </si>
  <si>
    <t xml:space="preserve">Уточненный план на 01.08.2025 </t>
  </si>
  <si>
    <t>2028 год</t>
  </si>
  <si>
    <t>уд. вес, %</t>
  </si>
  <si>
    <t>7</t>
  </si>
  <si>
    <t>8=6-4</t>
  </si>
  <si>
    <t>9=6/4</t>
  </si>
  <si>
    <t>10</t>
  </si>
  <si>
    <t>11</t>
  </si>
  <si>
    <t>12=10-6</t>
  </si>
  <si>
    <t>13=10/6</t>
  </si>
  <si>
    <t>14</t>
  </si>
  <si>
    <t>15</t>
  </si>
  <si>
    <t>16=14-10</t>
  </si>
  <si>
    <t>17=14/10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</si>
</sst>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0"/>
      <name val="Arial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4" fillId="0" borderId="0" xfId="0" applyFont="1" applyBorder="1" applyAlignment="1" applyProtection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/>
    </xf>
    <xf numFmtId="49" fontId="7" fillId="2" borderId="3" xfId="0" applyNumberFormat="1" applyFont="1" applyFill="1" applyBorder="1" applyAlignment="1" applyProtection="1">
      <alignment horizontal="left"/>
    </xf>
    <xf numFmtId="164" fontId="7" fillId="2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7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/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/>
    <xf numFmtId="0" fontId="9" fillId="0" borderId="0" xfId="0" applyFont="1" applyFill="1"/>
    <xf numFmtId="49" fontId="7" fillId="0" borderId="3" xfId="0" applyNumberFormat="1" applyFont="1" applyFill="1" applyBorder="1" applyAlignment="1" applyProtection="1">
      <alignment horizont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8" fillId="2" borderId="3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11" fillId="0" borderId="0" xfId="0" applyFont="1" applyAlignment="1">
      <alignment horizontal="right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/>
    <xf numFmtId="49" fontId="1" fillId="0" borderId="0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38"/>
  <sheetViews>
    <sheetView showGridLines="0" tabSelected="1" view="pageBreakPreview" zoomScale="130" zoomScaleNormal="120" zoomScaleSheetLayoutView="130" workbookViewId="0">
      <selection activeCell="P9" sqref="P9"/>
    </sheetView>
  </sheetViews>
  <sheetFormatPr defaultColWidth="9.140625" defaultRowHeight="12.75" outlineLevelRow="1" x14ac:dyDescent="0.2"/>
  <cols>
    <col min="1" max="1" width="7.85546875" style="1" customWidth="1"/>
    <col min="2" max="2" width="41.85546875" style="1" customWidth="1"/>
    <col min="3" max="3" width="12.85546875" style="2" customWidth="1"/>
    <col min="4" max="4" width="12.85546875" style="1" customWidth="1"/>
    <col min="5" max="5" width="7.42578125" style="1" customWidth="1"/>
    <col min="6" max="6" width="12.85546875" style="1" customWidth="1"/>
    <col min="7" max="7" width="7.28515625" style="27" customWidth="1"/>
    <col min="8" max="8" width="12.85546875" style="1" customWidth="1"/>
    <col min="9" max="9" width="7.42578125" style="1" customWidth="1"/>
    <col min="10" max="10" width="12.85546875" style="1" customWidth="1"/>
    <col min="11" max="11" width="7.28515625" style="27" customWidth="1"/>
    <col min="12" max="12" width="12.85546875" style="1" customWidth="1"/>
    <col min="13" max="13" width="7.42578125" style="1" customWidth="1"/>
    <col min="14" max="14" width="12.85546875" style="1" customWidth="1"/>
    <col min="15" max="15" width="7.28515625" style="27" customWidth="1"/>
    <col min="16" max="16" width="12.85546875" style="1" customWidth="1"/>
    <col min="17" max="17" width="7.42578125" style="1" customWidth="1"/>
    <col min="18" max="18" width="9.140625" style="1" customWidth="1"/>
    <col min="19" max="16384" width="9.140625" style="1"/>
  </cols>
  <sheetData>
    <row r="1" spans="1:18" ht="15" x14ac:dyDescent="0.25">
      <c r="P1" s="36"/>
      <c r="Q1" s="37" t="s">
        <v>63</v>
      </c>
    </row>
    <row r="2" spans="1:18" ht="14.25" x14ac:dyDescent="0.2">
      <c r="A2" s="47" t="s">
        <v>58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3"/>
    </row>
    <row r="3" spans="1:18" x14ac:dyDescent="0.2">
      <c r="A3" s="4" t="s">
        <v>57</v>
      </c>
    </row>
    <row r="4" spans="1:18" s="6" customFormat="1" x14ac:dyDescent="0.2">
      <c r="A4" s="48" t="s">
        <v>0</v>
      </c>
      <c r="B4" s="48" t="s">
        <v>1</v>
      </c>
      <c r="C4" s="5" t="s">
        <v>64</v>
      </c>
      <c r="D4" s="49" t="s">
        <v>40</v>
      </c>
      <c r="E4" s="51"/>
      <c r="F4" s="49" t="s">
        <v>60</v>
      </c>
      <c r="G4" s="50"/>
      <c r="H4" s="50"/>
      <c r="I4" s="51"/>
      <c r="J4" s="49" t="s">
        <v>62</v>
      </c>
      <c r="K4" s="50"/>
      <c r="L4" s="50"/>
      <c r="M4" s="51"/>
      <c r="N4" s="49" t="s">
        <v>66</v>
      </c>
      <c r="O4" s="50"/>
      <c r="P4" s="50"/>
      <c r="Q4" s="51"/>
    </row>
    <row r="5" spans="1:18" ht="48" x14ac:dyDescent="0.2">
      <c r="A5" s="48"/>
      <c r="B5" s="48"/>
      <c r="C5" s="7" t="s">
        <v>53</v>
      </c>
      <c r="D5" s="7" t="s">
        <v>65</v>
      </c>
      <c r="E5" s="7" t="s">
        <v>31</v>
      </c>
      <c r="F5" s="8" t="s">
        <v>52</v>
      </c>
      <c r="G5" s="42" t="s">
        <v>67</v>
      </c>
      <c r="H5" s="7" t="s">
        <v>30</v>
      </c>
      <c r="I5" s="7" t="s">
        <v>31</v>
      </c>
      <c r="J5" s="8" t="s">
        <v>52</v>
      </c>
      <c r="K5" s="42" t="s">
        <v>67</v>
      </c>
      <c r="L5" s="7" t="s">
        <v>30</v>
      </c>
      <c r="M5" s="7" t="s">
        <v>31</v>
      </c>
      <c r="N5" s="8" t="s">
        <v>52</v>
      </c>
      <c r="O5" s="42" t="s">
        <v>67</v>
      </c>
      <c r="P5" s="7" t="s">
        <v>30</v>
      </c>
      <c r="Q5" s="7" t="s">
        <v>31</v>
      </c>
    </row>
    <row r="6" spans="1:18" s="6" customFormat="1" ht="14.25" customHeight="1" x14ac:dyDescent="0.2">
      <c r="A6" s="9" t="s">
        <v>33</v>
      </c>
      <c r="B6" s="9" t="s">
        <v>34</v>
      </c>
      <c r="C6" s="9" t="s">
        <v>35</v>
      </c>
      <c r="D6" s="9" t="s">
        <v>36</v>
      </c>
      <c r="E6" s="9" t="s">
        <v>55</v>
      </c>
      <c r="F6" s="10" t="s">
        <v>56</v>
      </c>
      <c r="G6" s="43" t="s">
        <v>68</v>
      </c>
      <c r="H6" s="9" t="s">
        <v>69</v>
      </c>
      <c r="I6" s="9" t="s">
        <v>70</v>
      </c>
      <c r="J6" s="10" t="s">
        <v>71</v>
      </c>
      <c r="K6" s="43" t="s">
        <v>72</v>
      </c>
      <c r="L6" s="9" t="s">
        <v>73</v>
      </c>
      <c r="M6" s="9" t="s">
        <v>74</v>
      </c>
      <c r="N6" s="10" t="s">
        <v>75</v>
      </c>
      <c r="O6" s="43" t="s">
        <v>76</v>
      </c>
      <c r="P6" s="9" t="s">
        <v>77</v>
      </c>
      <c r="Q6" s="9" t="s">
        <v>78</v>
      </c>
    </row>
    <row r="7" spans="1:18" x14ac:dyDescent="0.2">
      <c r="A7" s="11" t="s">
        <v>2</v>
      </c>
      <c r="B7" s="12"/>
      <c r="C7" s="13">
        <f>C8+C9+C10+C11+C12+C19+C23+C24</f>
        <v>256089613.50000003</v>
      </c>
      <c r="D7" s="13">
        <f>D8+D9+D10+D11+D12+D19+D23+D24</f>
        <v>298888888</v>
      </c>
      <c r="E7" s="13">
        <f t="shared" ref="E7:E26" si="0">D7/C7*100</f>
        <v>116.71261630452652</v>
      </c>
      <c r="F7" s="13">
        <f>F8+F9+F10+F11+F12+F19+F23+F24</f>
        <v>309886639.5</v>
      </c>
      <c r="G7" s="25">
        <f>F7/$F$7*100</f>
        <v>100</v>
      </c>
      <c r="H7" s="13">
        <f>H8+H9+H10+H11+H12+H19+H23+H24</f>
        <v>10997751.499999996</v>
      </c>
      <c r="I7" s="13">
        <f>F7/D7*100</f>
        <v>103.67954512246705</v>
      </c>
      <c r="J7" s="13">
        <f>J8+J9+J10+J11+J12+J19+J23+J24+J29</f>
        <v>307794949.10000002</v>
      </c>
      <c r="K7" s="25">
        <f>J7/$J$7*100</f>
        <v>100</v>
      </c>
      <c r="L7" s="13">
        <f>L8+L9+L10+L11+L12+L19+L23+L24</f>
        <v>-9740536.6999999974</v>
      </c>
      <c r="M7" s="13">
        <f t="shared" ref="M7:M28" si="1">J7/F7*100</f>
        <v>99.325014333184896</v>
      </c>
      <c r="N7" s="13">
        <f>N8+N9+N10+N11+N12+N19+N23+N24+N29</f>
        <v>294861398.60000002</v>
      </c>
      <c r="O7" s="25">
        <f>N7/$N$7*100</f>
        <v>100</v>
      </c>
      <c r="P7" s="13">
        <f>P8+P9+P10+P11+P12+P19+P23+P24</f>
        <v>-23208777.399999999</v>
      </c>
      <c r="Q7" s="13">
        <f>N7/H7*100</f>
        <v>2681.1062115742488</v>
      </c>
    </row>
    <row r="8" spans="1:18" s="27" customFormat="1" ht="51.75" customHeight="1" x14ac:dyDescent="0.2">
      <c r="A8" s="16" t="s">
        <v>3</v>
      </c>
      <c r="B8" s="17" t="s">
        <v>4</v>
      </c>
      <c r="C8" s="35">
        <v>15190895.300000001</v>
      </c>
      <c r="D8" s="25">
        <v>18420038.399999999</v>
      </c>
      <c r="E8" s="25">
        <f>D8/C8*100</f>
        <v>121.25709536027148</v>
      </c>
      <c r="F8" s="30">
        <v>19747802.399999999</v>
      </c>
      <c r="G8" s="25">
        <f>F8/$F$7*100</f>
        <v>6.3725891609470304</v>
      </c>
      <c r="H8" s="25">
        <f t="shared" ref="H8:H28" si="2">F8-D8</f>
        <v>1327764</v>
      </c>
      <c r="I8" s="25">
        <f>F8/D8*100</f>
        <v>107.2082585886466</v>
      </c>
      <c r="J8" s="30">
        <v>19578445.899999999</v>
      </c>
      <c r="K8" s="25">
        <f t="shared" ref="K8:K28" si="3">J8/$J$7*100</f>
        <v>6.3608730283742005</v>
      </c>
      <c r="L8" s="25">
        <f>J8-F8</f>
        <v>-169356.5</v>
      </c>
      <c r="M8" s="25">
        <f>J8/F8*100</f>
        <v>99.142403308633476</v>
      </c>
      <c r="N8" s="30">
        <v>18824844.899999999</v>
      </c>
      <c r="O8" s="25">
        <f t="shared" ref="O8:O28" si="4">N8/$N$7*100</f>
        <v>6.3843029265208111</v>
      </c>
      <c r="P8" s="25">
        <f>N8-J8</f>
        <v>-753601</v>
      </c>
      <c r="Q8" s="25">
        <f>N8/J8*100</f>
        <v>96.150864047896661</v>
      </c>
    </row>
    <row r="9" spans="1:18" s="27" customFormat="1" ht="21" x14ac:dyDescent="0.2">
      <c r="A9" s="16" t="s">
        <v>5</v>
      </c>
      <c r="B9" s="17" t="s">
        <v>6</v>
      </c>
      <c r="C9" s="25">
        <v>29511461.199999999</v>
      </c>
      <c r="D9" s="25">
        <v>23577901.600000001</v>
      </c>
      <c r="E9" s="25">
        <f>D9/C9*100</f>
        <v>79.894050112300107</v>
      </c>
      <c r="F9" s="30">
        <v>21535115.199999999</v>
      </c>
      <c r="G9" s="25">
        <f t="shared" ref="G9:G28" si="5">F9/$F$7*100</f>
        <v>6.9493525873676782</v>
      </c>
      <c r="H9" s="25">
        <f t="shared" si="2"/>
        <v>-2042786.4000000022</v>
      </c>
      <c r="I9" s="25">
        <f t="shared" ref="I7:I28" si="6">F9/D9*100</f>
        <v>91.336012700977591</v>
      </c>
      <c r="J9" s="30">
        <v>19734485.100000001</v>
      </c>
      <c r="K9" s="25">
        <f t="shared" si="3"/>
        <v>6.4115688570277456</v>
      </c>
      <c r="L9" s="25">
        <f>J9-F9</f>
        <v>-1800630.0999999978</v>
      </c>
      <c r="M9" s="25">
        <f t="shared" si="1"/>
        <v>91.638632608754293</v>
      </c>
      <c r="N9" s="30">
        <v>17710513.899999999</v>
      </c>
      <c r="O9" s="25">
        <f t="shared" si="4"/>
        <v>6.0063860458131861</v>
      </c>
      <c r="P9" s="25">
        <f t="shared" ref="P9:P11" si="7">N9-J9</f>
        <v>-2023971.200000003</v>
      </c>
      <c r="Q9" s="25">
        <f t="shared" ref="Q9:Q28" si="8">N9/J9*100</f>
        <v>89.743987797279786</v>
      </c>
    </row>
    <row r="10" spans="1:18" s="27" customFormat="1" ht="20.25" customHeight="1" x14ac:dyDescent="0.2">
      <c r="A10" s="16" t="s">
        <v>7</v>
      </c>
      <c r="B10" s="17" t="s">
        <v>8</v>
      </c>
      <c r="C10" s="25">
        <v>35993282.200000003</v>
      </c>
      <c r="D10" s="25">
        <v>43170733.200000003</v>
      </c>
      <c r="E10" s="25">
        <f t="shared" si="0"/>
        <v>119.94108500613483</v>
      </c>
      <c r="F10" s="30">
        <v>46287555.5</v>
      </c>
      <c r="G10" s="25">
        <f t="shared" si="5"/>
        <v>14.936931638835627</v>
      </c>
      <c r="H10" s="25">
        <f t="shared" si="2"/>
        <v>3116822.299999997</v>
      </c>
      <c r="I10" s="25">
        <f t="shared" si="6"/>
        <v>107.21975762042419</v>
      </c>
      <c r="J10" s="30">
        <v>46928565.100000001</v>
      </c>
      <c r="K10" s="25">
        <f t="shared" si="3"/>
        <v>15.246697594362828</v>
      </c>
      <c r="L10" s="25">
        <f>J10-F10</f>
        <v>641009.60000000149</v>
      </c>
      <c r="M10" s="25">
        <f t="shared" si="1"/>
        <v>101.38484219586839</v>
      </c>
      <c r="N10" s="30">
        <v>41522553.299999997</v>
      </c>
      <c r="O10" s="25">
        <f t="shared" si="4"/>
        <v>14.082058043931422</v>
      </c>
      <c r="P10" s="25">
        <f t="shared" si="7"/>
        <v>-5406011.8000000045</v>
      </c>
      <c r="Q10" s="25">
        <f t="shared" si="8"/>
        <v>88.480338598718404</v>
      </c>
    </row>
    <row r="11" spans="1:18" s="27" customFormat="1" ht="21" x14ac:dyDescent="0.2">
      <c r="A11" s="16" t="s">
        <v>9</v>
      </c>
      <c r="B11" s="17" t="s">
        <v>10</v>
      </c>
      <c r="C11" s="25">
        <v>10589414.4</v>
      </c>
      <c r="D11" s="25">
        <v>19727766</v>
      </c>
      <c r="E11" s="25">
        <f t="shared" si="0"/>
        <v>186.29704396118447</v>
      </c>
      <c r="F11" s="30">
        <v>21697090.699999999</v>
      </c>
      <c r="G11" s="25">
        <f t="shared" si="5"/>
        <v>7.0016218624359254</v>
      </c>
      <c r="H11" s="25">
        <f t="shared" si="2"/>
        <v>1969324.6999999993</v>
      </c>
      <c r="I11" s="25">
        <f t="shared" si="6"/>
        <v>109.98250232692337</v>
      </c>
      <c r="J11" s="30">
        <v>13769450.9</v>
      </c>
      <c r="K11" s="25">
        <f t="shared" si="3"/>
        <v>4.4735792254753406</v>
      </c>
      <c r="L11" s="25">
        <f>J11-F11</f>
        <v>-7927639.7999999989</v>
      </c>
      <c r="M11" s="25">
        <f t="shared" si="1"/>
        <v>63.462199104878145</v>
      </c>
      <c r="N11" s="30">
        <v>4543584.2</v>
      </c>
      <c r="O11" s="25">
        <f t="shared" si="4"/>
        <v>1.5409220133842232</v>
      </c>
      <c r="P11" s="25">
        <f t="shared" si="7"/>
        <v>-9225866.6999999993</v>
      </c>
      <c r="Q11" s="25">
        <f t="shared" si="8"/>
        <v>32.997570004770488</v>
      </c>
    </row>
    <row r="12" spans="1:18" s="27" customFormat="1" x14ac:dyDescent="0.2">
      <c r="A12" s="16" t="s">
        <v>11</v>
      </c>
      <c r="B12" s="17" t="s">
        <v>41</v>
      </c>
      <c r="C12" s="25">
        <f>SUM(C13:C18)</f>
        <v>93648341.5</v>
      </c>
      <c r="D12" s="25">
        <f>SUM(D13:D18)</f>
        <v>93098261.100000009</v>
      </c>
      <c r="E12" s="25">
        <f t="shared" si="0"/>
        <v>99.412610633366114</v>
      </c>
      <c r="F12" s="30">
        <f>SUM(F13:F18)</f>
        <v>97237141.5</v>
      </c>
      <c r="G12" s="25">
        <f t="shared" si="5"/>
        <v>31.378294222975043</v>
      </c>
      <c r="H12" s="25">
        <f t="shared" si="2"/>
        <v>4138880.3999999911</v>
      </c>
      <c r="I12" s="25">
        <f t="shared" si="6"/>
        <v>104.44571182221576</v>
      </c>
      <c r="J12" s="30">
        <f>SUM(J13:J18)</f>
        <v>95260170.099999994</v>
      </c>
      <c r="K12" s="25">
        <f t="shared" si="3"/>
        <v>30.949231096398126</v>
      </c>
      <c r="L12" s="25">
        <f>SUM(L13:L18)</f>
        <v>-1976971.4000000041</v>
      </c>
      <c r="M12" s="25">
        <f t="shared" si="1"/>
        <v>97.966855699887063</v>
      </c>
      <c r="N12" s="30">
        <f>SUM(N13:N18)</f>
        <v>83883937</v>
      </c>
      <c r="O12" s="25">
        <f t="shared" si="4"/>
        <v>28.448599036116757</v>
      </c>
      <c r="P12" s="25">
        <f>SUM(P13:P18)</f>
        <v>-11376233.099999996</v>
      </c>
      <c r="Q12" s="25">
        <f t="shared" si="8"/>
        <v>88.057723298144737</v>
      </c>
    </row>
    <row r="13" spans="1:18" s="28" customFormat="1" outlineLevel="1" x14ac:dyDescent="0.2">
      <c r="A13" s="14" t="s">
        <v>12</v>
      </c>
      <c r="B13" s="15" t="s">
        <v>13</v>
      </c>
      <c r="C13" s="26">
        <v>3957209.4</v>
      </c>
      <c r="D13" s="26">
        <v>5164938.8</v>
      </c>
      <c r="E13" s="26">
        <f t="shared" si="0"/>
        <v>130.51972432896778</v>
      </c>
      <c r="F13" s="31">
        <v>5928513.2000000002</v>
      </c>
      <c r="G13" s="26">
        <f t="shared" si="5"/>
        <v>1.9131232019443032</v>
      </c>
      <c r="H13" s="26">
        <f t="shared" si="2"/>
        <v>763574.40000000037</v>
      </c>
      <c r="I13" s="26">
        <f t="shared" si="6"/>
        <v>114.78380344022663</v>
      </c>
      <c r="J13" s="31">
        <v>5902593.7999999998</v>
      </c>
      <c r="K13" s="26">
        <f t="shared" si="3"/>
        <v>1.9177032687701112</v>
      </c>
      <c r="L13" s="26">
        <f t="shared" ref="L13:L28" si="9">J13-F13</f>
        <v>-25919.400000000373</v>
      </c>
      <c r="M13" s="26">
        <f t="shared" si="1"/>
        <v>99.562801007173263</v>
      </c>
      <c r="N13" s="31">
        <v>5721810.7000000002</v>
      </c>
      <c r="O13" s="26">
        <f t="shared" si="4"/>
        <v>1.9405085667934561</v>
      </c>
      <c r="P13" s="26">
        <f t="shared" ref="P13:P28" si="10">N13-J13</f>
        <v>-180783.09999999963</v>
      </c>
      <c r="Q13" s="26">
        <f t="shared" si="8"/>
        <v>96.937226139464315</v>
      </c>
    </row>
    <row r="14" spans="1:18" s="28" customFormat="1" outlineLevel="1" x14ac:dyDescent="0.2">
      <c r="A14" s="14" t="s">
        <v>14</v>
      </c>
      <c r="B14" s="15" t="s">
        <v>15</v>
      </c>
      <c r="C14" s="26">
        <v>615991.5</v>
      </c>
      <c r="D14" s="26">
        <v>1695222.3</v>
      </c>
      <c r="E14" s="26">
        <f t="shared" si="0"/>
        <v>275.2022227579439</v>
      </c>
      <c r="F14" s="31">
        <v>750975</v>
      </c>
      <c r="G14" s="26">
        <f t="shared" si="5"/>
        <v>0.24233861815136434</v>
      </c>
      <c r="H14" s="26">
        <f t="shared" si="2"/>
        <v>-944247.3</v>
      </c>
      <c r="I14" s="26">
        <f t="shared" si="6"/>
        <v>44.2994998355083</v>
      </c>
      <c r="J14" s="31">
        <v>111975</v>
      </c>
      <c r="K14" s="26">
        <f t="shared" si="3"/>
        <v>3.6379739280133626E-2</v>
      </c>
      <c r="L14" s="26">
        <f t="shared" si="9"/>
        <v>-639000</v>
      </c>
      <c r="M14" s="26">
        <f t="shared" si="1"/>
        <v>14.910616198941376</v>
      </c>
      <c r="N14" s="31">
        <v>111975</v>
      </c>
      <c r="O14" s="26">
        <f t="shared" si="4"/>
        <v>3.7975469332932887E-2</v>
      </c>
      <c r="P14" s="26">
        <f t="shared" si="10"/>
        <v>0</v>
      </c>
      <c r="Q14" s="26">
        <f t="shared" si="8"/>
        <v>100</v>
      </c>
    </row>
    <row r="15" spans="1:18" s="28" customFormat="1" ht="33.75" outlineLevel="1" x14ac:dyDescent="0.2">
      <c r="A15" s="14" t="s">
        <v>16</v>
      </c>
      <c r="B15" s="15" t="s">
        <v>17</v>
      </c>
      <c r="C15" s="26">
        <v>11698684.9</v>
      </c>
      <c r="D15" s="26">
        <v>14068884.9</v>
      </c>
      <c r="E15" s="26">
        <f t="shared" si="0"/>
        <v>120.26039696137127</v>
      </c>
      <c r="F15" s="31">
        <v>13164179.199999999</v>
      </c>
      <c r="G15" s="26">
        <f t="shared" si="5"/>
        <v>4.2480628468656514</v>
      </c>
      <c r="H15" s="26">
        <f t="shared" si="2"/>
        <v>-904705.70000000112</v>
      </c>
      <c r="I15" s="26">
        <f t="shared" si="6"/>
        <v>93.569456951062264</v>
      </c>
      <c r="J15" s="31">
        <v>10533440.800000001</v>
      </c>
      <c r="K15" s="26">
        <f t="shared" si="3"/>
        <v>3.422226657974746</v>
      </c>
      <c r="L15" s="26">
        <f t="shared" si="9"/>
        <v>-2630738.3999999985</v>
      </c>
      <c r="M15" s="26">
        <f t="shared" si="1"/>
        <v>80.015932934124763</v>
      </c>
      <c r="N15" s="31">
        <v>8499955.6999999993</v>
      </c>
      <c r="O15" s="26">
        <f t="shared" si="4"/>
        <v>2.8826953071367538</v>
      </c>
      <c r="P15" s="26">
        <f t="shared" si="10"/>
        <v>-2033485.1000000015</v>
      </c>
      <c r="Q15" s="26">
        <f t="shared" si="8"/>
        <v>80.694958669155852</v>
      </c>
    </row>
    <row r="16" spans="1:18" s="28" customFormat="1" ht="33.75" outlineLevel="1" x14ac:dyDescent="0.2">
      <c r="A16" s="14" t="s">
        <v>18</v>
      </c>
      <c r="B16" s="15" t="s">
        <v>19</v>
      </c>
      <c r="C16" s="26">
        <v>18432841</v>
      </c>
      <c r="D16" s="26">
        <v>11077241</v>
      </c>
      <c r="E16" s="26">
        <f t="shared" si="0"/>
        <v>60.095136718208551</v>
      </c>
      <c r="F16" s="31">
        <v>10255412.4</v>
      </c>
      <c r="G16" s="26">
        <f t="shared" si="5"/>
        <v>3.309407729402932</v>
      </c>
      <c r="H16" s="26">
        <f t="shared" si="2"/>
        <v>-821828.59999999963</v>
      </c>
      <c r="I16" s="26">
        <f t="shared" si="6"/>
        <v>92.580926965478142</v>
      </c>
      <c r="J16" s="31">
        <v>9852638.0999999996</v>
      </c>
      <c r="K16" s="26">
        <f t="shared" si="3"/>
        <v>3.2010395650771253</v>
      </c>
      <c r="L16" s="26">
        <f t="shared" si="9"/>
        <v>-402774.30000000075</v>
      </c>
      <c r="M16" s="26">
        <f t="shared" si="1"/>
        <v>96.072568471259132</v>
      </c>
      <c r="N16" s="31">
        <v>3239905.9</v>
      </c>
      <c r="O16" s="26">
        <f t="shared" si="4"/>
        <v>1.0987894364549078</v>
      </c>
      <c r="P16" s="26">
        <f t="shared" si="10"/>
        <v>-6612732.1999999993</v>
      </c>
      <c r="Q16" s="26">
        <f t="shared" si="8"/>
        <v>32.883638545497782</v>
      </c>
    </row>
    <row r="17" spans="1:17" s="28" customFormat="1" outlineLevel="1" x14ac:dyDescent="0.2">
      <c r="A17" s="14" t="s">
        <v>20</v>
      </c>
      <c r="B17" s="15" t="s">
        <v>21</v>
      </c>
      <c r="C17" s="26">
        <v>51871085</v>
      </c>
      <c r="D17" s="26">
        <v>57287865.899999999</v>
      </c>
      <c r="E17" s="26">
        <f t="shared" si="0"/>
        <v>110.44277539210911</v>
      </c>
      <c r="F17" s="31">
        <v>63480277.600000001</v>
      </c>
      <c r="G17" s="26">
        <f t="shared" si="5"/>
        <v>20.484999838142425</v>
      </c>
      <c r="H17" s="26">
        <f t="shared" si="2"/>
        <v>6192411.700000003</v>
      </c>
      <c r="I17" s="26">
        <f t="shared" si="6"/>
        <v>110.80929024448089</v>
      </c>
      <c r="J17" s="31">
        <v>65004238.299999997</v>
      </c>
      <c r="K17" s="26">
        <f t="shared" si="3"/>
        <v>21.11933236398907</v>
      </c>
      <c r="L17" s="26">
        <f t="shared" si="9"/>
        <v>1523960.6999999955</v>
      </c>
      <c r="M17" s="26">
        <f t="shared" si="1"/>
        <v>102.40068373614042</v>
      </c>
      <c r="N17" s="31">
        <v>62867305.600000001</v>
      </c>
      <c r="O17" s="26">
        <f t="shared" si="4"/>
        <v>21.320968393453178</v>
      </c>
      <c r="P17" s="26">
        <f t="shared" si="10"/>
        <v>-2136932.6999999955</v>
      </c>
      <c r="Q17" s="26">
        <f t="shared" si="8"/>
        <v>96.712625582753745</v>
      </c>
    </row>
    <row r="18" spans="1:17" s="28" customFormat="1" outlineLevel="1" x14ac:dyDescent="0.2">
      <c r="A18" s="14" t="s">
        <v>22</v>
      </c>
      <c r="B18" s="15" t="s">
        <v>23</v>
      </c>
      <c r="C18" s="26">
        <v>7072529.7000000002</v>
      </c>
      <c r="D18" s="26">
        <v>3804108.2</v>
      </c>
      <c r="E18" s="26">
        <f t="shared" si="0"/>
        <v>53.787094029453144</v>
      </c>
      <c r="F18" s="31">
        <v>3657784.1</v>
      </c>
      <c r="G18" s="26">
        <f t="shared" si="5"/>
        <v>1.1803619884683669</v>
      </c>
      <c r="H18" s="26">
        <f t="shared" si="2"/>
        <v>-146324.10000000009</v>
      </c>
      <c r="I18" s="26">
        <f t="shared" si="6"/>
        <v>96.153524234668183</v>
      </c>
      <c r="J18" s="31">
        <v>3855284.1</v>
      </c>
      <c r="K18" s="26">
        <f t="shared" si="3"/>
        <v>1.2525495013069401</v>
      </c>
      <c r="L18" s="26">
        <f t="shared" si="9"/>
        <v>197500</v>
      </c>
      <c r="M18" s="26">
        <f t="shared" si="1"/>
        <v>105.39944388735245</v>
      </c>
      <c r="N18" s="31">
        <v>3442984.1</v>
      </c>
      <c r="O18" s="26">
        <f t="shared" si="4"/>
        <v>1.1676618629455282</v>
      </c>
      <c r="P18" s="26">
        <f t="shared" si="10"/>
        <v>-412300</v>
      </c>
      <c r="Q18" s="26">
        <f t="shared" si="8"/>
        <v>89.305587103165749</v>
      </c>
    </row>
    <row r="19" spans="1:17" s="27" customFormat="1" ht="31.5" x14ac:dyDescent="0.2">
      <c r="A19" s="16" t="s">
        <v>24</v>
      </c>
      <c r="B19" s="17" t="s">
        <v>48</v>
      </c>
      <c r="C19" s="25">
        <f>SUM(C20:C22)</f>
        <v>35338104.899999999</v>
      </c>
      <c r="D19" s="25">
        <f>SUM(D20:D22)</f>
        <v>60094121.099999994</v>
      </c>
      <c r="E19" s="25">
        <f t="shared" si="0"/>
        <v>170.05473629685218</v>
      </c>
      <c r="F19" s="30">
        <f>SUM(F20:F22)</f>
        <v>62108046.099999994</v>
      </c>
      <c r="G19" s="25">
        <f t="shared" si="5"/>
        <v>20.042182586577759</v>
      </c>
      <c r="H19" s="25">
        <f t="shared" si="2"/>
        <v>2013925</v>
      </c>
      <c r="I19" s="25">
        <f t="shared" si="6"/>
        <v>103.35128455685161</v>
      </c>
      <c r="J19" s="30">
        <f>SUM(J20:J22)</f>
        <v>59284452.899999999</v>
      </c>
      <c r="K19" s="25">
        <f t="shared" si="3"/>
        <v>19.26102201265784</v>
      </c>
      <c r="L19" s="25">
        <f t="shared" si="9"/>
        <v>-2823593.1999999955</v>
      </c>
      <c r="M19" s="25">
        <f t="shared" si="1"/>
        <v>95.453740091173159</v>
      </c>
      <c r="N19" s="30">
        <f>SUM(N20:N22)</f>
        <v>51863909.899999999</v>
      </c>
      <c r="O19" s="25">
        <f t="shared" si="4"/>
        <v>17.589250456739844</v>
      </c>
      <c r="P19" s="25">
        <f>N19-J19</f>
        <v>-7420543</v>
      </c>
      <c r="Q19" s="25">
        <f>N19/J19*100</f>
        <v>87.483155132565955</v>
      </c>
    </row>
    <row r="20" spans="1:17" s="28" customFormat="1" ht="22.5" x14ac:dyDescent="0.2">
      <c r="A20" s="14" t="s">
        <v>50</v>
      </c>
      <c r="B20" s="15" t="s">
        <v>47</v>
      </c>
      <c r="C20" s="26">
        <v>23711844.699999999</v>
      </c>
      <c r="D20" s="26">
        <v>43584537.199999996</v>
      </c>
      <c r="E20" s="26">
        <f t="shared" si="0"/>
        <v>183.8091373801887</v>
      </c>
      <c r="F20" s="31">
        <v>43037214.199999996</v>
      </c>
      <c r="G20" s="26">
        <f t="shared" si="5"/>
        <v>13.88805089159063</v>
      </c>
      <c r="H20" s="26">
        <f t="shared" si="2"/>
        <v>-547323</v>
      </c>
      <c r="I20" s="26">
        <f t="shared" si="6"/>
        <v>98.744226656604255</v>
      </c>
      <c r="J20" s="31">
        <v>43768526.799999997</v>
      </c>
      <c r="K20" s="26">
        <f t="shared" si="3"/>
        <v>14.22002762812718</v>
      </c>
      <c r="L20" s="26">
        <f t="shared" si="9"/>
        <v>731312.60000000149</v>
      </c>
      <c r="M20" s="26">
        <f t="shared" si="1"/>
        <v>101.69925636125399</v>
      </c>
      <c r="N20" s="31">
        <v>38891893.5</v>
      </c>
      <c r="O20" s="26">
        <f t="shared" si="4"/>
        <v>13.189889787085882</v>
      </c>
      <c r="P20" s="26">
        <f t="shared" ref="P20:P22" si="11">N20-J20</f>
        <v>-4876633.299999997</v>
      </c>
      <c r="Q20" s="26">
        <f t="shared" ref="Q20:Q22" si="12">N20/J20*100</f>
        <v>88.858127845417911</v>
      </c>
    </row>
    <row r="21" spans="1:17" s="28" customFormat="1" ht="22.5" customHeight="1" x14ac:dyDescent="0.2">
      <c r="A21" s="14" t="s">
        <v>51</v>
      </c>
      <c r="B21" s="15" t="s">
        <v>42</v>
      </c>
      <c r="C21" s="26">
        <v>7611251</v>
      </c>
      <c r="D21" s="26">
        <v>12393157.600000001</v>
      </c>
      <c r="E21" s="26">
        <f t="shared" si="0"/>
        <v>162.82681519765939</v>
      </c>
      <c r="F21" s="31">
        <v>14656946.1</v>
      </c>
      <c r="G21" s="26">
        <f t="shared" si="5"/>
        <v>4.7297767092020759</v>
      </c>
      <c r="H21" s="26">
        <f t="shared" si="2"/>
        <v>2263788.4999999981</v>
      </c>
      <c r="I21" s="26">
        <f t="shared" si="6"/>
        <v>118.26643840953008</v>
      </c>
      <c r="J21" s="31">
        <v>11719138.4</v>
      </c>
      <c r="K21" s="26">
        <f t="shared" si="3"/>
        <v>3.8074498734521303</v>
      </c>
      <c r="L21" s="26">
        <f t="shared" si="9"/>
        <v>-2937807.6999999993</v>
      </c>
      <c r="M21" s="26">
        <f t="shared" si="1"/>
        <v>79.956208612925167</v>
      </c>
      <c r="N21" s="31">
        <v>9317673</v>
      </c>
      <c r="O21" s="26">
        <f t="shared" si="4"/>
        <v>3.1600179081562554</v>
      </c>
      <c r="P21" s="26">
        <f t="shared" si="11"/>
        <v>-2401465.4000000004</v>
      </c>
      <c r="Q21" s="26">
        <f t="shared" si="12"/>
        <v>79.508174423471274</v>
      </c>
    </row>
    <row r="22" spans="1:17" s="28" customFormat="1" x14ac:dyDescent="0.2">
      <c r="A22" s="14"/>
      <c r="B22" s="15" t="s">
        <v>43</v>
      </c>
      <c r="C22" s="26">
        <v>4015009.1999999993</v>
      </c>
      <c r="D22" s="26">
        <v>4116426.3000000003</v>
      </c>
      <c r="E22" s="26">
        <f t="shared" si="0"/>
        <v>102.52594938014093</v>
      </c>
      <c r="F22" s="31">
        <v>4413885.8000000007</v>
      </c>
      <c r="G22" s="26">
        <f t="shared" si="5"/>
        <v>1.4243549857850522</v>
      </c>
      <c r="H22" s="26">
        <f t="shared" si="2"/>
        <v>297459.50000000047</v>
      </c>
      <c r="I22" s="26">
        <f t="shared" si="6"/>
        <v>107.22615876786135</v>
      </c>
      <c r="J22" s="31">
        <v>3796787.6999999997</v>
      </c>
      <c r="K22" s="26">
        <f t="shared" si="3"/>
        <v>1.2335445110785281</v>
      </c>
      <c r="L22" s="26">
        <f t="shared" si="9"/>
        <v>-617098.10000000102</v>
      </c>
      <c r="M22" s="26">
        <f t="shared" si="1"/>
        <v>86.019164791259414</v>
      </c>
      <c r="N22" s="31">
        <v>3654343.4</v>
      </c>
      <c r="O22" s="26">
        <f t="shared" si="4"/>
        <v>1.2393427614977064</v>
      </c>
      <c r="P22" s="26">
        <f t="shared" si="11"/>
        <v>-142444.29999999981</v>
      </c>
      <c r="Q22" s="26">
        <f t="shared" si="12"/>
        <v>96.248294314691336</v>
      </c>
    </row>
    <row r="23" spans="1:17" s="27" customFormat="1" ht="12.75" customHeight="1" x14ac:dyDescent="0.2">
      <c r="A23" s="16" t="s">
        <v>25</v>
      </c>
      <c r="B23" s="17" t="s">
        <v>26</v>
      </c>
      <c r="C23" s="25">
        <v>222954.1</v>
      </c>
      <c r="D23" s="25">
        <v>375637.7</v>
      </c>
      <c r="E23" s="25">
        <f t="shared" si="0"/>
        <v>168.48207770119501</v>
      </c>
      <c r="F23" s="30">
        <v>362130</v>
      </c>
      <c r="G23" s="25">
        <f t="shared" si="5"/>
        <v>0.11685886186777665</v>
      </c>
      <c r="H23" s="25">
        <f t="shared" si="2"/>
        <v>-13507.700000000012</v>
      </c>
      <c r="I23" s="25">
        <f t="shared" si="6"/>
        <v>96.404061679645039</v>
      </c>
      <c r="J23" s="30">
        <v>342577.9</v>
      </c>
      <c r="K23" s="25">
        <f t="shared" si="3"/>
        <v>0.11130068930686036</v>
      </c>
      <c r="L23" s="25">
        <f t="shared" si="9"/>
        <v>-19552.099999999977</v>
      </c>
      <c r="M23" s="25">
        <f t="shared" si="1"/>
        <v>94.600806340264555</v>
      </c>
      <c r="N23" s="30">
        <v>512925</v>
      </c>
      <c r="O23" s="25">
        <f t="shared" si="4"/>
        <v>0.17395461136498863</v>
      </c>
      <c r="P23" s="25">
        <f t="shared" si="10"/>
        <v>170347.09999999998</v>
      </c>
      <c r="Q23" s="25">
        <f>N23/J23*100</f>
        <v>149.72506983083264</v>
      </c>
    </row>
    <row r="24" spans="1:17" s="27" customFormat="1" x14ac:dyDescent="0.2">
      <c r="A24" s="16" t="s">
        <v>27</v>
      </c>
      <c r="B24" s="17" t="s">
        <v>49</v>
      </c>
      <c r="C24" s="25">
        <f>SUM(C25:C28)</f>
        <v>35595159.899999999</v>
      </c>
      <c r="D24" s="25">
        <f>SUM(D25:D28)</f>
        <v>40424428.899999991</v>
      </c>
      <c r="E24" s="25">
        <f t="shared" si="0"/>
        <v>113.56720692804079</v>
      </c>
      <c r="F24" s="30">
        <f>SUM(F25:F28)</f>
        <v>40911758.100000001</v>
      </c>
      <c r="G24" s="25">
        <f t="shared" si="5"/>
        <v>13.202169078993158</v>
      </c>
      <c r="H24" s="25">
        <f t="shared" si="2"/>
        <v>487329.20000001043</v>
      </c>
      <c r="I24" s="25">
        <f t="shared" si="6"/>
        <v>101.2055314404207</v>
      </c>
      <c r="J24" s="30">
        <f>SUM(J25:J28)</f>
        <v>45247954.899999999</v>
      </c>
      <c r="K24" s="25">
        <f t="shared" si="3"/>
        <v>14.700681421935652</v>
      </c>
      <c r="L24" s="25">
        <f t="shared" si="9"/>
        <v>4336196.799999997</v>
      </c>
      <c r="M24" s="25">
        <f t="shared" si="1"/>
        <v>110.59890115062055</v>
      </c>
      <c r="N24" s="30">
        <f>SUM(N25:N28)</f>
        <v>58075057.200000003</v>
      </c>
      <c r="O24" s="25">
        <f t="shared" si="4"/>
        <v>19.69571380850121</v>
      </c>
      <c r="P24" s="25">
        <f t="shared" si="10"/>
        <v>12827102.300000004</v>
      </c>
      <c r="Q24" s="25">
        <f t="shared" si="8"/>
        <v>128.34846862879985</v>
      </c>
    </row>
    <row r="25" spans="1:17" s="28" customFormat="1" ht="45" outlineLevel="1" x14ac:dyDescent="0.2">
      <c r="A25" s="14" t="s">
        <v>38</v>
      </c>
      <c r="B25" s="15" t="s">
        <v>39</v>
      </c>
      <c r="C25" s="26">
        <v>28904044.100000001</v>
      </c>
      <c r="D25" s="26">
        <v>26744513.600000001</v>
      </c>
      <c r="E25" s="26">
        <f t="shared" si="0"/>
        <v>92.528621626341902</v>
      </c>
      <c r="F25" s="31">
        <v>27022710.5</v>
      </c>
      <c r="G25" s="26">
        <f t="shared" si="5"/>
        <v>8.7201921785337237</v>
      </c>
      <c r="H25" s="26">
        <f t="shared" si="2"/>
        <v>278196.89999999851</v>
      </c>
      <c r="I25" s="26">
        <f t="shared" si="6"/>
        <v>101.04020175562287</v>
      </c>
      <c r="J25" s="31">
        <v>26402184.800000001</v>
      </c>
      <c r="K25" s="26">
        <f t="shared" si="3"/>
        <v>8.5778486220130112</v>
      </c>
      <c r="L25" s="26">
        <f t="shared" si="9"/>
        <v>-620525.69999999925</v>
      </c>
      <c r="M25" s="26">
        <f t="shared" si="1"/>
        <v>97.703688162591988</v>
      </c>
      <c r="N25" s="31">
        <v>23728687</v>
      </c>
      <c r="O25" s="26">
        <f t="shared" si="4"/>
        <v>8.0474036658116823</v>
      </c>
      <c r="P25" s="26">
        <f t="shared" si="10"/>
        <v>-2673497.8000000007</v>
      </c>
      <c r="Q25" s="26">
        <f t="shared" si="8"/>
        <v>89.873952401090691</v>
      </c>
    </row>
    <row r="26" spans="1:17" s="28" customFormat="1" ht="22.5" outlineLevel="1" x14ac:dyDescent="0.2">
      <c r="A26" s="14" t="s">
        <v>45</v>
      </c>
      <c r="B26" s="15" t="s">
        <v>44</v>
      </c>
      <c r="C26" s="26">
        <v>5659881</v>
      </c>
      <c r="D26" s="26">
        <v>1944308.5</v>
      </c>
      <c r="E26" s="26">
        <f t="shared" si="0"/>
        <v>34.35246253410628</v>
      </c>
      <c r="F26" s="31">
        <v>0</v>
      </c>
      <c r="G26" s="26">
        <f t="shared" si="5"/>
        <v>0</v>
      </c>
      <c r="H26" s="26">
        <f t="shared" si="2"/>
        <v>-1944308.5</v>
      </c>
      <c r="I26" s="26">
        <f t="shared" si="6"/>
        <v>0</v>
      </c>
      <c r="J26" s="31">
        <v>0</v>
      </c>
      <c r="K26" s="26">
        <f t="shared" si="3"/>
        <v>0</v>
      </c>
      <c r="L26" s="26">
        <f t="shared" si="9"/>
        <v>0</v>
      </c>
      <c r="M26" s="26"/>
      <c r="N26" s="31">
        <v>0</v>
      </c>
      <c r="O26" s="26">
        <f t="shared" si="4"/>
        <v>0</v>
      </c>
      <c r="P26" s="26">
        <f t="shared" si="10"/>
        <v>0</v>
      </c>
      <c r="Q26" s="26"/>
    </row>
    <row r="27" spans="1:17" s="28" customFormat="1" outlineLevel="1" x14ac:dyDescent="0.2">
      <c r="A27" s="14" t="s">
        <v>28</v>
      </c>
      <c r="B27" s="15" t="s">
        <v>29</v>
      </c>
      <c r="C27" s="26">
        <v>0</v>
      </c>
      <c r="D27" s="26">
        <v>10305966.199999999</v>
      </c>
      <c r="E27" s="26"/>
      <c r="F27" s="31">
        <v>12833000</v>
      </c>
      <c r="G27" s="26">
        <f t="shared" si="5"/>
        <v>4.1411917663523532</v>
      </c>
      <c r="H27" s="26">
        <f t="shared" si="2"/>
        <v>2527033.8000000007</v>
      </c>
      <c r="I27" s="26">
        <f t="shared" si="6"/>
        <v>124.52010564521356</v>
      </c>
      <c r="J27" s="31">
        <v>18400000</v>
      </c>
      <c r="K27" s="26">
        <f t="shared" si="3"/>
        <v>5.9780058294660297</v>
      </c>
      <c r="L27" s="26">
        <f t="shared" si="9"/>
        <v>5567000</v>
      </c>
      <c r="M27" s="26">
        <f t="shared" si="1"/>
        <v>143.38034754149459</v>
      </c>
      <c r="N27" s="31">
        <v>33900000</v>
      </c>
      <c r="O27" s="26">
        <f t="shared" si="4"/>
        <v>11.496927085388924</v>
      </c>
      <c r="P27" s="26">
        <f t="shared" si="10"/>
        <v>15500000</v>
      </c>
      <c r="Q27" s="26">
        <f t="shared" si="8"/>
        <v>184.23913043478262</v>
      </c>
    </row>
    <row r="28" spans="1:17" s="28" customFormat="1" outlineLevel="1" x14ac:dyDescent="0.2">
      <c r="A28" s="14"/>
      <c r="B28" s="15" t="s">
        <v>46</v>
      </c>
      <c r="C28" s="26">
        <v>1031234.799999997</v>
      </c>
      <c r="D28" s="26">
        <v>1429640.5999999978</v>
      </c>
      <c r="E28" s="26">
        <f>D28/C28*100</f>
        <v>138.6338591366391</v>
      </c>
      <c r="F28" s="31">
        <v>1056047.6000000001</v>
      </c>
      <c r="G28" s="26">
        <f t="shared" si="5"/>
        <v>0.3407851341070805</v>
      </c>
      <c r="H28" s="26">
        <f t="shared" si="2"/>
        <v>-373592.99999999767</v>
      </c>
      <c r="I28" s="26">
        <f t="shared" si="6"/>
        <v>73.868047675758632</v>
      </c>
      <c r="J28" s="31">
        <v>445770.1</v>
      </c>
      <c r="K28" s="26">
        <f t="shared" si="3"/>
        <v>0.14482697045661166</v>
      </c>
      <c r="L28" s="26">
        <f t="shared" si="9"/>
        <v>-610277.50000000012</v>
      </c>
      <c r="M28" s="26">
        <f t="shared" si="1"/>
        <v>42.211174950826077</v>
      </c>
      <c r="N28" s="31">
        <v>446370.2</v>
      </c>
      <c r="O28" s="26">
        <f t="shared" si="4"/>
        <v>0.15138305730060386</v>
      </c>
      <c r="P28" s="26">
        <f t="shared" si="10"/>
        <v>600.10000000003492</v>
      </c>
      <c r="Q28" s="26">
        <f t="shared" si="8"/>
        <v>100.13462096268908</v>
      </c>
    </row>
    <row r="29" spans="1:17" s="27" customFormat="1" x14ac:dyDescent="0.2">
      <c r="A29" s="29"/>
      <c r="B29" s="17" t="s">
        <v>32</v>
      </c>
      <c r="C29" s="33"/>
      <c r="D29" s="32"/>
      <c r="E29" s="38"/>
      <c r="F29" s="34"/>
      <c r="G29" s="38"/>
      <c r="H29" s="38"/>
      <c r="I29" s="25"/>
      <c r="J29" s="30">
        <v>7648846.2999999998</v>
      </c>
      <c r="K29" s="38"/>
      <c r="L29" s="39"/>
      <c r="M29" s="32"/>
      <c r="N29" s="30">
        <v>17924073.199999999</v>
      </c>
      <c r="O29" s="38"/>
      <c r="P29" s="39"/>
      <c r="Q29" s="39"/>
    </row>
    <row r="30" spans="1:17" x14ac:dyDescent="0.2">
      <c r="C30" s="18"/>
      <c r="D30" s="18"/>
      <c r="E30" s="18"/>
      <c r="F30" s="40"/>
      <c r="G30" s="40"/>
      <c r="H30" s="18"/>
      <c r="I30" s="20" t="s">
        <v>37</v>
      </c>
      <c r="J30" s="21">
        <f>J7-J29</f>
        <v>300146102.80000001</v>
      </c>
      <c r="K30" s="40"/>
      <c r="L30" s="18"/>
      <c r="M30" s="18"/>
      <c r="N30" s="21">
        <f>N7-N29</f>
        <v>276937325.40000004</v>
      </c>
      <c r="O30" s="40"/>
      <c r="P30" s="18"/>
      <c r="Q30" s="18"/>
    </row>
    <row r="31" spans="1:17" x14ac:dyDescent="0.2">
      <c r="C31" s="18"/>
      <c r="D31" s="19" t="s">
        <v>59</v>
      </c>
      <c r="E31" s="18"/>
      <c r="F31" s="41"/>
      <c r="G31" s="44"/>
      <c r="H31" s="18"/>
      <c r="I31" s="18"/>
      <c r="J31" s="18"/>
      <c r="K31" s="44"/>
      <c r="L31" s="18"/>
      <c r="M31" s="18"/>
      <c r="N31" s="18"/>
      <c r="O31" s="44"/>
      <c r="P31" s="18"/>
      <c r="Q31" s="18"/>
    </row>
    <row r="32" spans="1:17" x14ac:dyDescent="0.2">
      <c r="D32" s="22" t="s">
        <v>61</v>
      </c>
      <c r="E32" s="2"/>
      <c r="F32" s="23">
        <f>28632503.1+3000000</f>
        <v>31632503.100000001</v>
      </c>
      <c r="G32" s="45"/>
      <c r="H32" s="2"/>
      <c r="I32" s="2"/>
      <c r="J32" s="23">
        <f>20302089+3000000</f>
        <v>23302089</v>
      </c>
      <c r="K32" s="45"/>
      <c r="L32" s="2"/>
      <c r="M32" s="2"/>
      <c r="N32" s="23">
        <f>7763490.1+8000000</f>
        <v>15763490.1</v>
      </c>
      <c r="O32" s="45"/>
      <c r="P32" s="2"/>
      <c r="Q32" s="2"/>
    </row>
    <row r="33" spans="4:17" x14ac:dyDescent="0.2">
      <c r="D33" s="22" t="s">
        <v>54</v>
      </c>
      <c r="E33" s="2"/>
      <c r="F33" s="24">
        <f>F32/F7*100</f>
        <v>10.207766024065714</v>
      </c>
      <c r="G33" s="46"/>
      <c r="H33" s="2"/>
      <c r="I33" s="2"/>
      <c r="J33" s="24">
        <f>J32/J7*100</f>
        <v>7.5706534717791447</v>
      </c>
      <c r="K33" s="46"/>
      <c r="L33" s="2"/>
      <c r="M33" s="2"/>
      <c r="N33" s="24">
        <f>N32/N7*100</f>
        <v>5.3460677371961696</v>
      </c>
      <c r="O33" s="46"/>
      <c r="P33" s="2"/>
      <c r="Q33" s="2"/>
    </row>
    <row r="37" spans="4:17" x14ac:dyDescent="0.2">
      <c r="F37" s="23"/>
      <c r="G37" s="45"/>
      <c r="J37" s="23"/>
      <c r="K37" s="45"/>
      <c r="N37" s="23"/>
      <c r="O37" s="45"/>
    </row>
    <row r="38" spans="4:17" x14ac:dyDescent="0.2">
      <c r="J38" s="23"/>
      <c r="N38" s="23"/>
    </row>
  </sheetData>
  <mergeCells count="7">
    <mergeCell ref="A2:Q2"/>
    <mergeCell ref="A4:A5"/>
    <mergeCell ref="B4:B5"/>
    <mergeCell ref="J4:M4"/>
    <mergeCell ref="N4:Q4"/>
    <mergeCell ref="F4:I4"/>
    <mergeCell ref="D4:E4"/>
  </mergeCells>
  <pageMargins left="0.78740157480314965" right="0.39370078740157483" top="0.78740157480314965" bottom="0.78740157480314965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КВРы</vt:lpstr>
      <vt:lpstr>КВРы!Область_печати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Рыженкова Елена Николаевна</dc:creator>
  <dc:description>POI HSSF rep:2.53.0.386</dc:description>
  <cp:lastModifiedBy>Старостина Рузанна Левоновна</cp:lastModifiedBy>
  <cp:lastPrinted>2025-08-25T11:31:44Z</cp:lastPrinted>
  <dcterms:created xsi:type="dcterms:W3CDTF">2021-06-11T08:53:38Z</dcterms:created>
  <dcterms:modified xsi:type="dcterms:W3CDTF">2025-08-25T12:13:53Z</dcterms:modified>
</cp:coreProperties>
</file>