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175" yWindow="60" windowWidth="14940" windowHeight="10785"/>
  </bookViews>
  <sheets>
    <sheet name="2027" sheetId="2" r:id="rId1"/>
  </sheets>
  <definedNames>
    <definedName name="_xlnm._FilterDatabase" localSheetId="0" hidden="1">'2027'!$A$12:$B$12</definedName>
    <definedName name="_xlnm.Print_Area" localSheetId="0">'2027'!$A$1:$J$236</definedName>
  </definedNames>
  <calcPr calcId="145621"/>
</workbook>
</file>

<file path=xl/calcChain.xml><?xml version="1.0" encoding="utf-8"?>
<calcChain xmlns="http://schemas.openxmlformats.org/spreadsheetml/2006/main">
  <c r="I201" i="2" l="1"/>
  <c r="I186" i="2"/>
  <c r="C235" i="2" l="1"/>
  <c r="C220" i="2"/>
  <c r="C209" i="2"/>
  <c r="C200" i="2"/>
  <c r="C184" i="2"/>
  <c r="C177" i="2"/>
  <c r="C161" i="2"/>
  <c r="C144" i="2"/>
  <c r="C137" i="2"/>
  <c r="C124" i="2"/>
  <c r="C116" i="2"/>
  <c r="C103" i="2"/>
  <c r="C84" i="2"/>
  <c r="C70" i="2"/>
  <c r="C49" i="2"/>
  <c r="C32" i="2"/>
  <c r="C23" i="2" l="1"/>
  <c r="C14" i="2"/>
  <c r="B14" i="2"/>
  <c r="C13" i="2" l="1"/>
  <c r="G13" i="2" l="1"/>
  <c r="G112" i="2" s="1"/>
  <c r="G20" i="2"/>
  <c r="G127" i="2"/>
  <c r="G120" i="2"/>
  <c r="G128" i="2"/>
  <c r="G145" i="2"/>
  <c r="G152" i="2"/>
  <c r="G159" i="2"/>
  <c r="G165" i="2"/>
  <c r="G172" i="2"/>
  <c r="G190" i="2"/>
  <c r="G197" i="2"/>
  <c r="G203" i="2"/>
  <c r="G212" i="2"/>
  <c r="G219" i="2"/>
  <c r="G228" i="2"/>
  <c r="G121" i="2"/>
  <c r="G138" i="2"/>
  <c r="G146" i="2"/>
  <c r="G160" i="2"/>
  <c r="G173" i="2"/>
  <c r="G191" i="2"/>
  <c r="G204" i="2"/>
  <c r="G131" i="2"/>
  <c r="G147" i="2"/>
  <c r="G162" i="2"/>
  <c r="G175" i="2"/>
  <c r="G193" i="2"/>
  <c r="G205" i="2"/>
  <c r="G231" i="2"/>
  <c r="G125" i="2"/>
  <c r="G132" i="2"/>
  <c r="G140" i="2"/>
  <c r="G148" i="2"/>
  <c r="G156" i="2"/>
  <c r="G178" i="2"/>
  <c r="G169" i="2"/>
  <c r="G176" i="2"/>
  <c r="G187" i="2"/>
  <c r="G194" i="2"/>
  <c r="G221" i="2"/>
  <c r="G206" i="2"/>
  <c r="G216" i="2"/>
  <c r="G225" i="2"/>
  <c r="G232" i="2"/>
  <c r="G130" i="2"/>
  <c r="G153" i="2"/>
  <c r="G166" i="2"/>
  <c r="G183" i="2"/>
  <c r="G199" i="2"/>
  <c r="G213" i="2"/>
  <c r="G222" i="2"/>
  <c r="G229" i="2"/>
  <c r="G122" i="2"/>
  <c r="G139" i="2"/>
  <c r="G154" i="2"/>
  <c r="G167" i="2"/>
  <c r="G185" i="2"/>
  <c r="G201" i="2"/>
  <c r="G215" i="2"/>
  <c r="G223" i="2"/>
  <c r="G117" i="2"/>
  <c r="G118" i="2"/>
  <c r="G126" i="2"/>
  <c r="G133" i="2"/>
  <c r="G141" i="2"/>
  <c r="G150" i="2"/>
  <c r="G157" i="2"/>
  <c r="G163" i="2"/>
  <c r="G170" i="2"/>
  <c r="G180" i="2"/>
  <c r="G188" i="2"/>
  <c r="G195" i="2"/>
  <c r="G236" i="2"/>
  <c r="G208" i="2"/>
  <c r="G217" i="2"/>
  <c r="G226" i="2"/>
  <c r="G233" i="2"/>
  <c r="G119" i="2"/>
  <c r="G134" i="2"/>
  <c r="G143" i="2"/>
  <c r="G151" i="2"/>
  <c r="G158" i="2"/>
  <c r="G164" i="2"/>
  <c r="G171" i="2"/>
  <c r="G181" i="2"/>
  <c r="G189" i="2"/>
  <c r="G196" i="2"/>
  <c r="G202" i="2"/>
  <c r="G211" i="2"/>
  <c r="G218" i="2"/>
  <c r="G227" i="2"/>
  <c r="G234" i="2"/>
  <c r="G123" i="2"/>
  <c r="G129" i="2"/>
  <c r="G135" i="2"/>
  <c r="G142" i="2"/>
  <c r="G149" i="2"/>
  <c r="G155" i="2"/>
  <c r="G168" i="2"/>
  <c r="G174" i="2"/>
  <c r="G179" i="2"/>
  <c r="G186" i="2"/>
  <c r="G192" i="2"/>
  <c r="G198" i="2"/>
  <c r="G210" i="2"/>
  <c r="G207" i="2"/>
  <c r="G214" i="2"/>
  <c r="G224" i="2"/>
  <c r="G230" i="2"/>
  <c r="G30" i="2"/>
  <c r="G78" i="2"/>
  <c r="G89" i="2"/>
  <c r="G95" i="2"/>
  <c r="G107" i="2"/>
  <c r="G113" i="2"/>
  <c r="G17" i="2"/>
  <c r="G34" i="2"/>
  <c r="G59" i="2"/>
  <c r="G73" i="2"/>
  <c r="G79" i="2"/>
  <c r="G85" i="2"/>
  <c r="G90" i="2"/>
  <c r="G96" i="2"/>
  <c r="G102" i="2"/>
  <c r="G108" i="2"/>
  <c r="G114" i="2"/>
  <c r="G35" i="2"/>
  <c r="G60" i="2"/>
  <c r="G74" i="2"/>
  <c r="G80" i="2"/>
  <c r="G91" i="2"/>
  <c r="G97" i="2"/>
  <c r="G104" i="2"/>
  <c r="G109" i="2"/>
  <c r="G115" i="2"/>
  <c r="G54" i="2"/>
  <c r="G72" i="2"/>
  <c r="G101" i="2"/>
  <c r="G21" i="2"/>
  <c r="G39" i="2"/>
  <c r="G75" i="2"/>
  <c r="G81" i="2"/>
  <c r="G86" i="2"/>
  <c r="G92" i="2"/>
  <c r="G98" i="2"/>
  <c r="G110" i="2"/>
  <c r="G25" i="2"/>
  <c r="G48" i="2"/>
  <c r="G76" i="2"/>
  <c r="G82" i="2"/>
  <c r="G87" i="2"/>
  <c r="G93" i="2"/>
  <c r="G99" i="2"/>
  <c r="G105" i="2"/>
  <c r="G111" i="2"/>
  <c r="G84" i="2"/>
  <c r="G26" i="2"/>
  <c r="G47" i="2"/>
  <c r="G71" i="2"/>
  <c r="G77" i="2"/>
  <c r="G83" i="2"/>
  <c r="G88" i="2"/>
  <c r="G94" i="2"/>
  <c r="G100" i="2"/>
  <c r="G106" i="2"/>
  <c r="G220" i="2"/>
  <c r="G64" i="2"/>
  <c r="G58" i="2"/>
  <c r="G52" i="2"/>
  <c r="G44" i="2"/>
  <c r="G38" i="2"/>
  <c r="G29" i="2"/>
  <c r="G32" i="2"/>
  <c r="G69" i="2"/>
  <c r="G63" i="2"/>
  <c r="G57" i="2"/>
  <c r="G51" i="2"/>
  <c r="G43" i="2"/>
  <c r="G37" i="2"/>
  <c r="G28" i="2"/>
  <c r="G18" i="2"/>
  <c r="G23" i="2"/>
  <c r="G68" i="2"/>
  <c r="G62" i="2"/>
  <c r="G56" i="2"/>
  <c r="G50" i="2"/>
  <c r="G46" i="2"/>
  <c r="G42" i="2"/>
  <c r="G36" i="2"/>
  <c r="G27" i="2"/>
  <c r="G19" i="2"/>
  <c r="G14" i="2"/>
  <c r="G67" i="2"/>
  <c r="G61" i="2"/>
  <c r="G55" i="2"/>
  <c r="G22" i="2"/>
  <c r="G31" i="2"/>
  <c r="G40" i="2"/>
  <c r="G65" i="2"/>
  <c r="G15" i="2"/>
  <c r="G41" i="2"/>
  <c r="G66" i="2"/>
  <c r="G16" i="2"/>
  <c r="G24" i="2"/>
  <c r="G33" i="2"/>
  <c r="G45" i="2"/>
  <c r="G53" i="2"/>
  <c r="G235" i="2"/>
  <c r="G103" i="2"/>
  <c r="G116" i="2"/>
  <c r="G124" i="2"/>
  <c r="G137" i="2"/>
  <c r="G209" i="2"/>
  <c r="G161" i="2"/>
  <c r="G177" i="2"/>
  <c r="G184" i="2"/>
  <c r="G200" i="2"/>
  <c r="G49" i="2"/>
  <c r="G70" i="2"/>
  <c r="G144" i="2"/>
  <c r="G182" i="2" l="1"/>
  <c r="G136" i="2"/>
  <c r="B209" i="2"/>
  <c r="B200" i="2"/>
  <c r="B220" i="2"/>
  <c r="B177" i="2"/>
  <c r="B161" i="2"/>
  <c r="B184" i="2"/>
  <c r="B144" i="2"/>
  <c r="B137" i="2"/>
  <c r="B124" i="2"/>
  <c r="B116" i="2"/>
  <c r="B103" i="2"/>
  <c r="B84" i="2"/>
  <c r="B70" i="2"/>
  <c r="B49" i="2"/>
  <c r="B32" i="2"/>
  <c r="B23" i="2"/>
  <c r="B13" i="2" l="1"/>
  <c r="J84" i="2" s="1"/>
  <c r="J32" i="2" l="1"/>
  <c r="J184" i="2"/>
  <c r="J23" i="2"/>
  <c r="J137" i="2"/>
  <c r="J209" i="2"/>
  <c r="J49" i="2"/>
  <c r="J124" i="2"/>
  <c r="J144" i="2"/>
  <c r="J103" i="2"/>
  <c r="J200" i="2"/>
  <c r="J70" i="2"/>
  <c r="J116" i="2"/>
  <c r="J177" i="2"/>
  <c r="J161" i="2"/>
  <c r="J220" i="2"/>
  <c r="H13" i="2"/>
  <c r="J235" i="2"/>
  <c r="J14" i="2"/>
  <c r="H16" i="2" l="1"/>
  <c r="I16" i="2" s="1"/>
  <c r="H189" i="2"/>
  <c r="I189" i="2" s="1"/>
  <c r="H226" i="2"/>
  <c r="I226" i="2" s="1"/>
  <c r="H231" i="2"/>
  <c r="I231" i="2" s="1"/>
  <c r="H210" i="2"/>
  <c r="I210" i="2" s="1"/>
  <c r="H159" i="2"/>
  <c r="I159" i="2" s="1"/>
  <c r="H223" i="2"/>
  <c r="I223" i="2" s="1"/>
  <c r="H171" i="2"/>
  <c r="I171" i="2" s="1"/>
  <c r="H143" i="2"/>
  <c r="I143" i="2" s="1"/>
  <c r="H228" i="2"/>
  <c r="I228" i="2" s="1"/>
  <c r="H195" i="2"/>
  <c r="I195" i="2" s="1"/>
  <c r="H157" i="2"/>
  <c r="I157" i="2" s="1"/>
  <c r="H233" i="2"/>
  <c r="I233" i="2" s="1"/>
  <c r="H163" i="2"/>
  <c r="I163" i="2" s="1"/>
  <c r="H219" i="2"/>
  <c r="I219" i="2" s="1"/>
  <c r="H155" i="2"/>
  <c r="I155" i="2" s="1"/>
  <c r="H192" i="2"/>
  <c r="I192" i="2" s="1"/>
  <c r="H148" i="2"/>
  <c r="I148" i="2" s="1"/>
  <c r="H167" i="2"/>
  <c r="I167" i="2" s="1"/>
  <c r="H139" i="2"/>
  <c r="I139" i="2" s="1"/>
  <c r="H89" i="2"/>
  <c r="I89" i="2" s="1"/>
  <c r="H94" i="2"/>
  <c r="I94" i="2" s="1"/>
  <c r="H104" i="2"/>
  <c r="I104" i="2" s="1"/>
  <c r="H96" i="2"/>
  <c r="I96" i="2" s="1"/>
  <c r="H86" i="2"/>
  <c r="I86" i="2" s="1"/>
  <c r="H91" i="2"/>
  <c r="I91" i="2" s="1"/>
  <c r="H102" i="2"/>
  <c r="I102" i="2" s="1"/>
  <c r="H46" i="2"/>
  <c r="I46" i="2" s="1"/>
  <c r="H60" i="2"/>
  <c r="I60" i="2" s="1"/>
  <c r="H17" i="2"/>
  <c r="I17" i="2" s="1"/>
  <c r="H31" i="2"/>
  <c r="I31" i="2" s="1"/>
  <c r="H52" i="2"/>
  <c r="I52" i="2" s="1"/>
  <c r="H63" i="2"/>
  <c r="I63" i="2" s="1"/>
  <c r="H36" i="2"/>
  <c r="I36" i="2" s="1"/>
  <c r="H30" i="2"/>
  <c r="I30" i="2" s="1"/>
  <c r="H20" i="2"/>
  <c r="I20" i="2" s="1"/>
  <c r="H203" i="2"/>
  <c r="I203" i="2" s="1"/>
  <c r="H197" i="2"/>
  <c r="I197" i="2" s="1"/>
  <c r="H153" i="2"/>
  <c r="I153" i="2" s="1"/>
  <c r="H216" i="2"/>
  <c r="I216" i="2" s="1"/>
  <c r="H136" i="2"/>
  <c r="I136" i="2" s="1"/>
  <c r="H185" i="2"/>
  <c r="H151" i="2"/>
  <c r="I151" i="2" s="1"/>
  <c r="H227" i="2"/>
  <c r="I227" i="2" s="1"/>
  <c r="H162" i="2"/>
  <c r="I162" i="2" s="1"/>
  <c r="H213" i="2"/>
  <c r="I213" i="2" s="1"/>
  <c r="H149" i="2"/>
  <c r="I149" i="2" s="1"/>
  <c r="H154" i="2"/>
  <c r="I154" i="2" s="1"/>
  <c r="H126" i="2"/>
  <c r="I126" i="2" s="1"/>
  <c r="H212" i="2"/>
  <c r="I212" i="2" s="1"/>
  <c r="H125" i="2"/>
  <c r="I125" i="2" s="1"/>
  <c r="H82" i="2"/>
  <c r="I82" i="2" s="1"/>
  <c r="H88" i="2"/>
  <c r="I88" i="2" s="1"/>
  <c r="H90" i="2"/>
  <c r="I90" i="2" s="1"/>
  <c r="H25" i="2"/>
  <c r="I25" i="2" s="1"/>
  <c r="H37" i="2"/>
  <c r="I37" i="2" s="1"/>
  <c r="H57" i="2"/>
  <c r="I57" i="2" s="1"/>
  <c r="H224" i="2"/>
  <c r="I224" i="2" s="1"/>
  <c r="H147" i="2"/>
  <c r="I147" i="2" s="1"/>
  <c r="H130" i="2"/>
  <c r="I130" i="2" s="1"/>
  <c r="H204" i="2"/>
  <c r="I204" i="2" s="1"/>
  <c r="H188" i="2"/>
  <c r="I188" i="2" s="1"/>
  <c r="H150" i="2"/>
  <c r="I150" i="2" s="1"/>
  <c r="H134" i="2"/>
  <c r="I134" i="2" s="1"/>
  <c r="H174" i="2"/>
  <c r="I174" i="2" s="1"/>
  <c r="H211" i="2"/>
  <c r="I211" i="2" s="1"/>
  <c r="H172" i="2"/>
  <c r="I172" i="2" s="1"/>
  <c r="H118" i="2"/>
  <c r="I118" i="2" s="1"/>
  <c r="H190" i="2"/>
  <c r="I190" i="2" s="1"/>
  <c r="H152" i="2"/>
  <c r="I152" i="2" s="1"/>
  <c r="H117" i="2"/>
  <c r="I117" i="2" s="1"/>
  <c r="H236" i="2"/>
  <c r="I236" i="2" s="1"/>
  <c r="H170" i="2"/>
  <c r="I170" i="2" s="1"/>
  <c r="H129" i="2"/>
  <c r="I129" i="2" s="1"/>
  <c r="H175" i="2"/>
  <c r="I175" i="2" s="1"/>
  <c r="H128" i="2"/>
  <c r="I128" i="2" s="1"/>
  <c r="H183" i="2"/>
  <c r="I183" i="2" s="1"/>
  <c r="H120" i="2"/>
  <c r="I120" i="2" s="1"/>
  <c r="H186" i="2"/>
  <c r="H218" i="2"/>
  <c r="I218" i="2" s="1"/>
  <c r="H198" i="2"/>
  <c r="I198" i="2" s="1"/>
  <c r="H101" i="2"/>
  <c r="I101" i="2" s="1"/>
  <c r="H106" i="2"/>
  <c r="I106" i="2" s="1"/>
  <c r="H111" i="2"/>
  <c r="I111" i="2" s="1"/>
  <c r="H80" i="2"/>
  <c r="I80" i="2" s="1"/>
  <c r="H98" i="2"/>
  <c r="I98" i="2" s="1"/>
  <c r="H109" i="2"/>
  <c r="I109" i="2" s="1"/>
  <c r="H114" i="2"/>
  <c r="I114" i="2" s="1"/>
  <c r="H61" i="2"/>
  <c r="I61" i="2" s="1"/>
  <c r="H18" i="2"/>
  <c r="I18" i="2" s="1"/>
  <c r="H33" i="2"/>
  <c r="I33" i="2" s="1"/>
  <c r="H44" i="2"/>
  <c r="I44" i="2" s="1"/>
  <c r="H64" i="2"/>
  <c r="I64" i="2" s="1"/>
  <c r="H28" i="2"/>
  <c r="I28" i="2" s="1"/>
  <c r="H62" i="2"/>
  <c r="I62" i="2" s="1"/>
  <c r="H56" i="2"/>
  <c r="I56" i="2" s="1"/>
  <c r="H42" i="2"/>
  <c r="I42" i="2" s="1"/>
  <c r="H121" i="2"/>
  <c r="I121" i="2" s="1"/>
  <c r="H127" i="2"/>
  <c r="I127" i="2" s="1"/>
  <c r="H207" i="2"/>
  <c r="I207" i="2" s="1"/>
  <c r="H166" i="2"/>
  <c r="I166" i="2" s="1"/>
  <c r="H229" i="2"/>
  <c r="I229" i="2" s="1"/>
  <c r="H180" i="2"/>
  <c r="I180" i="2" s="1"/>
  <c r="H146" i="2"/>
  <c r="I146" i="2" s="1"/>
  <c r="H234" i="2"/>
  <c r="I234" i="2" s="1"/>
  <c r="H201" i="2"/>
  <c r="H164" i="2"/>
  <c r="I164" i="2" s="1"/>
  <c r="H122" i="2"/>
  <c r="I122" i="2" s="1"/>
  <c r="H169" i="2"/>
  <c r="I169" i="2" s="1"/>
  <c r="H232" i="2"/>
  <c r="I232" i="2" s="1"/>
  <c r="H168" i="2"/>
  <c r="I168" i="2" s="1"/>
  <c r="H208" i="2"/>
  <c r="I208" i="2" s="1"/>
  <c r="H173" i="2"/>
  <c r="I173" i="2" s="1"/>
  <c r="H182" i="2"/>
  <c r="I182" i="2" s="1"/>
  <c r="H160" i="2"/>
  <c r="I160" i="2" s="1"/>
  <c r="H95" i="2"/>
  <c r="I95" i="2" s="1"/>
  <c r="H100" i="2"/>
  <c r="I100" i="2" s="1"/>
  <c r="H105" i="2"/>
  <c r="I105" i="2" s="1"/>
  <c r="H74" i="2"/>
  <c r="I74" i="2" s="1"/>
  <c r="H92" i="2"/>
  <c r="I92" i="2" s="1"/>
  <c r="H97" i="2"/>
  <c r="I97" i="2" s="1"/>
  <c r="H108" i="2"/>
  <c r="I108" i="2" s="1"/>
  <c r="H55" i="2"/>
  <c r="I55" i="2" s="1"/>
  <c r="H66" i="2"/>
  <c r="I66" i="2" s="1"/>
  <c r="H26" i="2"/>
  <c r="I26" i="2" s="1"/>
  <c r="H38" i="2"/>
  <c r="I38" i="2" s="1"/>
  <c r="H58" i="2"/>
  <c r="I58" i="2" s="1"/>
  <c r="H19" i="2"/>
  <c r="I19" i="2" s="1"/>
  <c r="H48" i="2"/>
  <c r="I48" i="2" s="1"/>
  <c r="H43" i="2"/>
  <c r="I43" i="2" s="1"/>
  <c r="H29" i="2"/>
  <c r="I29" i="2" s="1"/>
  <c r="H230" i="2"/>
  <c r="I230" i="2" s="1"/>
  <c r="H165" i="2"/>
  <c r="I165" i="2" s="1"/>
  <c r="H222" i="2"/>
  <c r="I222" i="2" s="1"/>
  <c r="H99" i="2"/>
  <c r="I99" i="2" s="1"/>
  <c r="H83" i="2"/>
  <c r="I83" i="2" s="1"/>
  <c r="H79" i="2"/>
  <c r="I79" i="2" s="1"/>
  <c r="H85" i="2"/>
  <c r="I85" i="2" s="1"/>
  <c r="H40" i="2"/>
  <c r="I40" i="2" s="1"/>
  <c r="H65" i="2"/>
  <c r="I65" i="2" s="1"/>
  <c r="H68" i="2"/>
  <c r="I68" i="2" s="1"/>
  <c r="H21" i="2"/>
  <c r="I21" i="2" s="1"/>
  <c r="H199" i="2"/>
  <c r="I199" i="2" s="1"/>
  <c r="H191" i="2"/>
  <c r="I191" i="2" s="1"/>
  <c r="H206" i="2"/>
  <c r="I206" i="2" s="1"/>
  <c r="H178" i="2"/>
  <c r="I178" i="2" s="1"/>
  <c r="H54" i="2"/>
  <c r="I54" i="2" s="1"/>
  <c r="H179" i="2"/>
  <c r="I179" i="2" s="1"/>
  <c r="H196" i="2"/>
  <c r="I196" i="2" s="1"/>
  <c r="H176" i="2"/>
  <c r="I176" i="2" s="1"/>
  <c r="H141" i="2"/>
  <c r="I141" i="2" s="1"/>
  <c r="H202" i="2"/>
  <c r="I202" i="2" s="1"/>
  <c r="H107" i="2"/>
  <c r="I107" i="2" s="1"/>
  <c r="H87" i="2"/>
  <c r="I87" i="2" s="1"/>
  <c r="H72" i="2"/>
  <c r="I72" i="2" s="1"/>
  <c r="H39" i="2"/>
  <c r="I39" i="2" s="1"/>
  <c r="H41" i="2"/>
  <c r="I41" i="2" s="1"/>
  <c r="H51" i="2"/>
  <c r="I51" i="2" s="1"/>
  <c r="H158" i="2"/>
  <c r="I158" i="2" s="1"/>
  <c r="H142" i="2"/>
  <c r="I142" i="2" s="1"/>
  <c r="H221" i="2"/>
  <c r="I221" i="2" s="1"/>
  <c r="H119" i="2"/>
  <c r="I119" i="2" s="1"/>
  <c r="H76" i="2"/>
  <c r="I76" i="2" s="1"/>
  <c r="H71" i="2"/>
  <c r="I71" i="2" s="1"/>
  <c r="H77" i="2"/>
  <c r="I77" i="2" s="1"/>
  <c r="H59" i="2"/>
  <c r="I59" i="2" s="1"/>
  <c r="H24" i="2"/>
  <c r="I24" i="2" s="1"/>
  <c r="H235" i="2"/>
  <c r="I235" i="2" s="1"/>
  <c r="H187" i="2"/>
  <c r="I187" i="2" s="1"/>
  <c r="H123" i="2"/>
  <c r="I123" i="2" s="1"/>
  <c r="H135" i="2"/>
  <c r="I135" i="2" s="1"/>
  <c r="H193" i="2"/>
  <c r="I193" i="2" s="1"/>
  <c r="H225" i="2"/>
  <c r="I225" i="2" s="1"/>
  <c r="H112" i="2"/>
  <c r="I112" i="2" s="1"/>
  <c r="H110" i="2"/>
  <c r="I110" i="2" s="1"/>
  <c r="H67" i="2"/>
  <c r="I67" i="2" s="1"/>
  <c r="H53" i="2"/>
  <c r="I53" i="2" s="1"/>
  <c r="H15" i="2"/>
  <c r="I15" i="2" s="1"/>
  <c r="H217" i="2"/>
  <c r="I217" i="2" s="1"/>
  <c r="H215" i="2"/>
  <c r="I215" i="2" s="1"/>
  <c r="H214" i="2"/>
  <c r="I214" i="2" s="1"/>
  <c r="H140" i="2"/>
  <c r="I140" i="2" s="1"/>
  <c r="H145" i="2"/>
  <c r="I145" i="2" s="1"/>
  <c r="H81" i="2"/>
  <c r="I81" i="2" s="1"/>
  <c r="H73" i="2"/>
  <c r="I73" i="2" s="1"/>
  <c r="H34" i="2"/>
  <c r="I34" i="2" s="1"/>
  <c r="H22" i="2"/>
  <c r="I22" i="2" s="1"/>
  <c r="H47" i="2"/>
  <c r="I47" i="2" s="1"/>
  <c r="H181" i="2"/>
  <c r="I181" i="2" s="1"/>
  <c r="H205" i="2"/>
  <c r="I205" i="2" s="1"/>
  <c r="H194" i="2"/>
  <c r="I194" i="2" s="1"/>
  <c r="H133" i="2"/>
  <c r="I133" i="2" s="1"/>
  <c r="H138" i="2"/>
  <c r="I138" i="2" s="1"/>
  <c r="H75" i="2"/>
  <c r="I75" i="2" s="1"/>
  <c r="H115" i="2"/>
  <c r="I115" i="2" s="1"/>
  <c r="H27" i="2"/>
  <c r="I27" i="2" s="1"/>
  <c r="H35" i="2"/>
  <c r="I35" i="2" s="1"/>
  <c r="H131" i="2"/>
  <c r="I131" i="2" s="1"/>
  <c r="H156" i="2"/>
  <c r="I156" i="2" s="1"/>
  <c r="H132" i="2"/>
  <c r="I132" i="2" s="1"/>
  <c r="H113" i="2"/>
  <c r="I113" i="2" s="1"/>
  <c r="H93" i="2"/>
  <c r="I93" i="2" s="1"/>
  <c r="H78" i="2"/>
  <c r="I78" i="2" s="1"/>
  <c r="H45" i="2"/>
  <c r="I45" i="2" s="1"/>
  <c r="H50" i="2"/>
  <c r="I50" i="2" s="1"/>
  <c r="H69" i="2"/>
  <c r="I69" i="2" s="1"/>
  <c r="H200" i="2"/>
  <c r="I200" i="2" s="1"/>
  <c r="H70" i="2"/>
  <c r="I70" i="2" s="1"/>
  <c r="H14" i="2"/>
  <c r="I14" i="2" s="1"/>
  <c r="H161" i="2"/>
  <c r="I161" i="2" s="1"/>
  <c r="H184" i="2"/>
  <c r="I184" i="2" s="1"/>
  <c r="H124" i="2"/>
  <c r="I124" i="2" s="1"/>
  <c r="H84" i="2"/>
  <c r="I84" i="2" s="1"/>
  <c r="H144" i="2"/>
  <c r="I144" i="2" s="1"/>
  <c r="H116" i="2"/>
  <c r="I116" i="2" s="1"/>
  <c r="H49" i="2"/>
  <c r="I49" i="2" s="1"/>
  <c r="H23" i="2"/>
  <c r="I23" i="2" s="1"/>
  <c r="H137" i="2"/>
  <c r="I137" i="2" s="1"/>
  <c r="H209" i="2"/>
  <c r="I209" i="2" s="1"/>
  <c r="H32" i="2"/>
  <c r="I32" i="2" s="1"/>
  <c r="H177" i="2"/>
  <c r="I177" i="2" s="1"/>
  <c r="H103" i="2"/>
  <c r="I103" i="2" s="1"/>
  <c r="H220" i="2"/>
  <c r="I220" i="2" s="1"/>
  <c r="I13" i="2" l="1"/>
</calcChain>
</file>

<file path=xl/sharedStrings.xml><?xml version="1.0" encoding="utf-8"?>
<sst xmlns="http://schemas.openxmlformats.org/spreadsheetml/2006/main" count="239" uniqueCount="223">
  <si>
    <t>Сосновоборский</t>
  </si>
  <si>
    <t>Подпорожский район</t>
  </si>
  <si>
    <t>Объем субсидий исходя из количества жителей и протяженности дорог МО, тыс. руб. (удельный вес каждого критерия количество жителей 0,2, протяженности 0,8)</t>
  </si>
  <si>
    <t>Муниципальные образования Ленинградской области</t>
  </si>
  <si>
    <t>Бокситогорское</t>
  </si>
  <si>
    <t>Пикалёвское</t>
  </si>
  <si>
    <t>Ефимовское</t>
  </si>
  <si>
    <t>Большедворское</t>
  </si>
  <si>
    <t>Борское</t>
  </si>
  <si>
    <t>Лидское</t>
  </si>
  <si>
    <t>Самойловское</t>
  </si>
  <si>
    <t>Волосовское</t>
  </si>
  <si>
    <t>Бегуницкое</t>
  </si>
  <si>
    <t>Рабитицкое</t>
  </si>
  <si>
    <t>Большеврудское</t>
  </si>
  <si>
    <t>Калитинское</t>
  </si>
  <si>
    <t>Клопицкое</t>
  </si>
  <si>
    <t>Сабское</t>
  </si>
  <si>
    <t>Волховское</t>
  </si>
  <si>
    <t>Сясьстройское</t>
  </si>
  <si>
    <t>Новоладожское</t>
  </si>
  <si>
    <t>Вындиноостровское</t>
  </si>
  <si>
    <t>Иссадское</t>
  </si>
  <si>
    <t>Колчановское</t>
  </si>
  <si>
    <t>Пашское</t>
  </si>
  <si>
    <t>Потанинское</t>
  </si>
  <si>
    <t>Бережковское</t>
  </si>
  <si>
    <t>Селивановское</t>
  </si>
  <si>
    <t>Староладожское</t>
  </si>
  <si>
    <t>Усадищенское</t>
  </si>
  <si>
    <t>Хваловское</t>
  </si>
  <si>
    <t>Кисельнинское</t>
  </si>
  <si>
    <t>Свирицкое</t>
  </si>
  <si>
    <t>Всеволожское</t>
  </si>
  <si>
    <t>Сертоловское</t>
  </si>
  <si>
    <t>Муринское</t>
  </si>
  <si>
    <t>Дубровское</t>
  </si>
  <si>
    <t>Заневское</t>
  </si>
  <si>
    <t>Кузьмоловское</t>
  </si>
  <si>
    <t>Морозовское</t>
  </si>
  <si>
    <t>Рахьинское</t>
  </si>
  <si>
    <t>Свердловское</t>
  </si>
  <si>
    <t>Токсовское</t>
  </si>
  <si>
    <t>Бугровское</t>
  </si>
  <si>
    <t>Агалатовское</t>
  </si>
  <si>
    <t>Колтушское</t>
  </si>
  <si>
    <t>Куйвозовское</t>
  </si>
  <si>
    <t>Лесколовское</t>
  </si>
  <si>
    <t>Романовское</t>
  </si>
  <si>
    <t>Щегловское</t>
  </si>
  <si>
    <t>Юкковское</t>
  </si>
  <si>
    <t>Новодевяткинское</t>
  </si>
  <si>
    <t>Выборгское</t>
  </si>
  <si>
    <t>Высоцкое</t>
  </si>
  <si>
    <t>Каменногорское</t>
  </si>
  <si>
    <t>Приморское</t>
  </si>
  <si>
    <t>Светогорское</t>
  </si>
  <si>
    <t>Рощинское</t>
  </si>
  <si>
    <t>Советское</t>
  </si>
  <si>
    <t>Красносельское</t>
  </si>
  <si>
    <t>Первомайское</t>
  </si>
  <si>
    <t>Полянское</t>
  </si>
  <si>
    <t>Селезнёвское</t>
  </si>
  <si>
    <t>Гончаровское</t>
  </si>
  <si>
    <t>Гатчинское</t>
  </si>
  <si>
    <t>Коммунарское</t>
  </si>
  <si>
    <t>Вырицкое</t>
  </si>
  <si>
    <t>Дружногорское</t>
  </si>
  <si>
    <t>Сиверское</t>
  </si>
  <si>
    <t>Таицкое</t>
  </si>
  <si>
    <t>Пудомягское</t>
  </si>
  <si>
    <t>Большеколпанское</t>
  </si>
  <si>
    <t>Веревское</t>
  </si>
  <si>
    <t>Войсковицкое</t>
  </si>
  <si>
    <t>Елизаветинское</t>
  </si>
  <si>
    <t>Кобринское</t>
  </si>
  <si>
    <t>Новосветское</t>
  </si>
  <si>
    <t>Пудостьское</t>
  </si>
  <si>
    <t>Рождественское</t>
  </si>
  <si>
    <t>Сусанинское</t>
  </si>
  <si>
    <t>Сяськелевское</t>
  </si>
  <si>
    <t>Кингисеппское</t>
  </si>
  <si>
    <t>Ивангородское</t>
  </si>
  <si>
    <t>Большелуцкое</t>
  </si>
  <si>
    <t>Фалилеевское</t>
  </si>
  <si>
    <t>Котельское</t>
  </si>
  <si>
    <t>Усть-Лужское</t>
  </si>
  <si>
    <t>Кузёмкинское</t>
  </si>
  <si>
    <t>Нежновское</t>
  </si>
  <si>
    <t>Опольевское</t>
  </si>
  <si>
    <t>Пустомержское</t>
  </si>
  <si>
    <t>Вистинское</t>
  </si>
  <si>
    <t>Киришское</t>
  </si>
  <si>
    <t>Будогощское</t>
  </si>
  <si>
    <t>Глажевское</t>
  </si>
  <si>
    <t>Кусинское</t>
  </si>
  <si>
    <t>Пчевжинское</t>
  </si>
  <si>
    <t>Пчевское</t>
  </si>
  <si>
    <t>Шлиссельбургское</t>
  </si>
  <si>
    <t>Отрадненское</t>
  </si>
  <si>
    <t>Мгинское</t>
  </si>
  <si>
    <t>Назиевское</t>
  </si>
  <si>
    <t>Павловское</t>
  </si>
  <si>
    <t>Приладожское</t>
  </si>
  <si>
    <t>Синявинское</t>
  </si>
  <si>
    <t>Путиловское</t>
  </si>
  <si>
    <t>Суховское</t>
  </si>
  <si>
    <t>Шумское</t>
  </si>
  <si>
    <t>Кировское</t>
  </si>
  <si>
    <t>Лодейнопольское</t>
  </si>
  <si>
    <t>Алёховщинское</t>
  </si>
  <si>
    <t>Доможировское</t>
  </si>
  <si>
    <t>Янегское</t>
  </si>
  <si>
    <t>Свирьстройское</t>
  </si>
  <si>
    <t>Большеижорское</t>
  </si>
  <si>
    <t>Виллозское</t>
  </si>
  <si>
    <t>Лебяженское</t>
  </si>
  <si>
    <t>Низинское</t>
  </si>
  <si>
    <t>Пениковское</t>
  </si>
  <si>
    <t>Гостилицкое</t>
  </si>
  <si>
    <t>Горбунковское</t>
  </si>
  <si>
    <t>Кипенское</t>
  </si>
  <si>
    <t>Копорское</t>
  </si>
  <si>
    <t>Лаголовское</t>
  </si>
  <si>
    <t>Лопухинское</t>
  </si>
  <si>
    <t>Оржицкое</t>
  </si>
  <si>
    <t>Ропшинское</t>
  </si>
  <si>
    <t>Русско-Высоцкое</t>
  </si>
  <si>
    <t>Лужское</t>
  </si>
  <si>
    <t>Толмачёвское</t>
  </si>
  <si>
    <t>Володарское</t>
  </si>
  <si>
    <t>Волошовское</t>
  </si>
  <si>
    <t>Дзержинское</t>
  </si>
  <si>
    <t>Заклинское</t>
  </si>
  <si>
    <t>Мшинское</t>
  </si>
  <si>
    <t>Оредежское</t>
  </si>
  <si>
    <t>Осьминское</t>
  </si>
  <si>
    <t>Ям-Тёсовское</t>
  </si>
  <si>
    <t>Серебрянское</t>
  </si>
  <si>
    <t>Скребловское</t>
  </si>
  <si>
    <t>Торковичское</t>
  </si>
  <si>
    <t>Ретюнское</t>
  </si>
  <si>
    <t>Важинское</t>
  </si>
  <si>
    <t>Вознесенское</t>
  </si>
  <si>
    <t>Никольское</t>
  </si>
  <si>
    <t>Винницкое</t>
  </si>
  <si>
    <t>Подпорожское</t>
  </si>
  <si>
    <t>Приозерское</t>
  </si>
  <si>
    <t>Кузнечнинское</t>
  </si>
  <si>
    <t>Севастьяновское</t>
  </si>
  <si>
    <t>Раздольевское</t>
  </si>
  <si>
    <t>Громовское</t>
  </si>
  <si>
    <t>Запорожское</t>
  </si>
  <si>
    <t>Красноозёрное</t>
  </si>
  <si>
    <t>Ларионовское</t>
  </si>
  <si>
    <t>Мельниковское</t>
  </si>
  <si>
    <t>Мичуринское</t>
  </si>
  <si>
    <t>Ромашкинское</t>
  </si>
  <si>
    <t>Плодовское</t>
  </si>
  <si>
    <t>Петровское</t>
  </si>
  <si>
    <t>Сосновское</t>
  </si>
  <si>
    <t>Сланцевское</t>
  </si>
  <si>
    <t>Выскатское</t>
  </si>
  <si>
    <t>Загривское</t>
  </si>
  <si>
    <t>Новосельское</t>
  </si>
  <si>
    <t>Гостицкое</t>
  </si>
  <si>
    <t>Старопольское</t>
  </si>
  <si>
    <t>Черновское</t>
  </si>
  <si>
    <t>Тихвинское</t>
  </si>
  <si>
    <t>Мелегежское</t>
  </si>
  <si>
    <t>Ганьковское</t>
  </si>
  <si>
    <t>Горское</t>
  </si>
  <si>
    <t>Цвылёвское</t>
  </si>
  <si>
    <t>Пашозерское</t>
  </si>
  <si>
    <t>Коськовское</t>
  </si>
  <si>
    <t>Шугозерское</t>
  </si>
  <si>
    <t>Тосненское</t>
  </si>
  <si>
    <t>Любанское</t>
  </si>
  <si>
    <t>Красноборское</t>
  </si>
  <si>
    <t>Рябовское</t>
  </si>
  <si>
    <t>Ульяновское</t>
  </si>
  <si>
    <t>Фёдоровское</t>
  </si>
  <si>
    <t>Форносовское</t>
  </si>
  <si>
    <t>Нурминское</t>
  </si>
  <si>
    <t>Лисинское</t>
  </si>
  <si>
    <t>Тельмановское</t>
  </si>
  <si>
    <t>Трубникоборское</t>
  </si>
  <si>
    <t>Шапкинское</t>
  </si>
  <si>
    <t>Аннинское</t>
  </si>
  <si>
    <t>Всеволожский район</t>
  </si>
  <si>
    <t>Бокситогорский район</t>
  </si>
  <si>
    <t>Бокситогорский  район</t>
  </si>
  <si>
    <t>Кингисеппский район</t>
  </si>
  <si>
    <t>Лодейнопольский район</t>
  </si>
  <si>
    <t>Ломоносовский район</t>
  </si>
  <si>
    <t>Объем распреде-ляемых субсидий, тыс.руб.</t>
  </si>
  <si>
    <t>Волосовский  район</t>
  </si>
  <si>
    <t>Волосовский район</t>
  </si>
  <si>
    <t>Волховский район</t>
  </si>
  <si>
    <t>Выборгский район</t>
  </si>
  <si>
    <t>Киришский район</t>
  </si>
  <si>
    <t>Кировский район</t>
  </si>
  <si>
    <t>Лужский район</t>
  </si>
  <si>
    <t>Приозерский район</t>
  </si>
  <si>
    <t>Сланцевский район</t>
  </si>
  <si>
    <t>Тихвинский район</t>
  </si>
  <si>
    <t>Тосненский район</t>
  </si>
  <si>
    <t>Гатчинский  район</t>
  </si>
  <si>
    <t>Кировский  район</t>
  </si>
  <si>
    <t xml:space="preserve">Распределение субсидий на ремонт  автомобильных дорог общего пользования местного значения на 2025 год  и на плановый период 2026 и 2027 годов по протяженности автомобильных дорог общего пользования местного значения и численности жителей мунициальных образований Ленградской области, согласно информации предоставленнной ПЕТРОСТатом по состоянию на 01.01.2024 года </t>
  </si>
  <si>
    <t>Наименование муниципального образования</t>
  </si>
  <si>
    <t>Числен-ность населе-ния (Чi), чел.</t>
  </si>
  <si>
    <t>С2025=0 тыс.руб.; С2026=0 тыс.руб.: С2027=800 000,0 тыс.руб.</t>
  </si>
  <si>
    <t>Расчетный размер субсидий на 2025 год по протяженности дорог и численности населения - РОСi(25), тыс.руб.</t>
  </si>
  <si>
    <t>Расчетный размер субсидий на 2026 год по протяженности дорог и численности населения - РОСi(26), тыс.руб.</t>
  </si>
  <si>
    <t>Объем субсидий исходя из количества жителей С2(27), тыс.руб</t>
  </si>
  <si>
    <t>Объем субсидий исходя из протяжености дорог С1(27), тыс.руб.</t>
  </si>
  <si>
    <t>Расчетный размер субсидий на 2027 год по протяженности дорог и численности населения - РОСi(27), тыс.руб.</t>
  </si>
  <si>
    <t>Поб = 12 362,5 км, Чоб = 2 035 762 чел. (удельльный вес критерия 0,5)</t>
  </si>
  <si>
    <t>Протяженность автомобильных дорог общего пользования местного значения (Пi), км</t>
  </si>
  <si>
    <t>Гатчинский муниципальный округ</t>
  </si>
  <si>
    <t>Приложение 72 к пояснительной записке 2025 года</t>
  </si>
  <si>
    <t>Расчет объема субсидии бюджетам муниципальных образований Ленинградской области на ремонт автомобильных дорог общего пользования местного значения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</si>
</sst>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</cellXfs>
  <cellStyles count="6">
    <cellStyle name="Comma" xfId="4"/>
    <cellStyle name="Comma [0]" xfId="5"/>
    <cellStyle name="Currency" xfId="2"/>
    <cellStyle name="Currency [0]" xfId="3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tabSelected="1" view="pageBreakPreview" zoomScaleNormal="96" zoomScaleSheetLayoutView="100" workbookViewId="0">
      <selection activeCell="A2" sqref="A2:J2"/>
    </sheetView>
  </sheetViews>
  <sheetFormatPr defaultColWidth="19.28515625" defaultRowHeight="12.75" x14ac:dyDescent="0.2"/>
  <cols>
    <col min="1" max="1" width="30" style="1" customWidth="1"/>
    <col min="2" max="2" width="28.5703125" style="1" customWidth="1"/>
    <col min="3" max="3" width="14" style="1" customWidth="1"/>
    <col min="4" max="4" width="22.140625" style="1" hidden="1" customWidth="1"/>
    <col min="5" max="5" width="24.140625" style="1" customWidth="1"/>
    <col min="6" max="6" width="24.42578125" style="1" customWidth="1"/>
    <col min="7" max="7" width="32.5703125" style="1" customWidth="1"/>
    <col min="8" max="8" width="30" style="1" customWidth="1"/>
    <col min="9" max="9" width="26.7109375" style="1" customWidth="1"/>
    <col min="10" max="10" width="13.28515625" style="1" hidden="1" customWidth="1"/>
    <col min="11" max="16384" width="19.28515625" style="1"/>
  </cols>
  <sheetData>
    <row r="1" spans="1:11" ht="18.75" x14ac:dyDescent="0.2">
      <c r="G1" s="27" t="s">
        <v>221</v>
      </c>
      <c r="H1" s="27"/>
      <c r="I1" s="27"/>
      <c r="J1" s="27"/>
    </row>
    <row r="2" spans="1:11" ht="57" customHeight="1" x14ac:dyDescent="0.2">
      <c r="A2" s="30" t="s">
        <v>222</v>
      </c>
      <c r="B2" s="30"/>
      <c r="C2" s="30"/>
      <c r="D2" s="30"/>
      <c r="E2" s="30"/>
      <c r="F2" s="30"/>
      <c r="G2" s="30"/>
      <c r="H2" s="30"/>
      <c r="I2" s="30"/>
      <c r="J2" s="30"/>
      <c r="K2" s="2"/>
    </row>
    <row r="3" spans="1:11" ht="12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"/>
    </row>
    <row r="4" spans="1:11" ht="36" customHeight="1" x14ac:dyDescent="0.2">
      <c r="A4" s="38" t="s">
        <v>209</v>
      </c>
      <c r="B4" s="38"/>
      <c r="C4" s="38"/>
      <c r="D4" s="38"/>
      <c r="E4" s="38"/>
      <c r="F4" s="38"/>
      <c r="G4" s="38"/>
      <c r="H4" s="38"/>
      <c r="I4" s="38"/>
      <c r="J4" s="23"/>
      <c r="K4" s="2"/>
    </row>
    <row r="5" spans="1:11" ht="21" customHeight="1" x14ac:dyDescent="0.2">
      <c r="A5" s="3"/>
      <c r="B5" s="3"/>
      <c r="C5" s="3"/>
      <c r="D5" s="34" t="s">
        <v>218</v>
      </c>
      <c r="E5" s="34"/>
      <c r="F5" s="34"/>
      <c r="G5" s="34"/>
      <c r="H5" s="34"/>
      <c r="I5" s="3"/>
      <c r="J5" s="23"/>
      <c r="K5" s="2"/>
    </row>
    <row r="6" spans="1:11" ht="23.25" customHeight="1" x14ac:dyDescent="0.2">
      <c r="A6" s="3"/>
      <c r="B6" s="3"/>
      <c r="C6" s="3"/>
      <c r="D6" s="34" t="s">
        <v>212</v>
      </c>
      <c r="E6" s="34"/>
      <c r="F6" s="34"/>
      <c r="G6" s="34"/>
      <c r="H6" s="34"/>
      <c r="I6" s="3"/>
      <c r="J6" s="23"/>
      <c r="K6" s="2"/>
    </row>
    <row r="7" spans="1:11" ht="18.75" x14ac:dyDescent="0.3">
      <c r="A7" s="3"/>
      <c r="B7" s="3"/>
      <c r="C7" s="5"/>
      <c r="D7" s="5"/>
      <c r="E7" s="5"/>
      <c r="F7" s="5"/>
      <c r="G7" s="5"/>
      <c r="H7" s="5"/>
      <c r="I7" s="5"/>
      <c r="J7" s="5"/>
      <c r="K7" s="2"/>
    </row>
    <row r="8" spans="1:11" ht="76.5" customHeight="1" x14ac:dyDescent="0.2">
      <c r="A8" s="33" t="s">
        <v>210</v>
      </c>
      <c r="B8" s="33" t="s">
        <v>219</v>
      </c>
      <c r="C8" s="28" t="s">
        <v>211</v>
      </c>
      <c r="D8" s="31" t="s">
        <v>195</v>
      </c>
      <c r="E8" s="35" t="s">
        <v>213</v>
      </c>
      <c r="F8" s="35" t="s">
        <v>214</v>
      </c>
      <c r="G8" s="28" t="s">
        <v>215</v>
      </c>
      <c r="H8" s="28" t="s">
        <v>216</v>
      </c>
      <c r="I8" s="28" t="s">
        <v>217</v>
      </c>
      <c r="J8" s="28" t="s">
        <v>2</v>
      </c>
      <c r="K8" s="2"/>
    </row>
    <row r="9" spans="1:11" ht="88.5" customHeight="1" x14ac:dyDescent="0.2">
      <c r="A9" s="33"/>
      <c r="B9" s="33"/>
      <c r="C9" s="28"/>
      <c r="D9" s="32"/>
      <c r="E9" s="36"/>
      <c r="F9" s="36"/>
      <c r="G9" s="29"/>
      <c r="H9" s="29"/>
      <c r="I9" s="29"/>
      <c r="J9" s="29"/>
      <c r="K9" s="2"/>
    </row>
    <row r="10" spans="1:11" ht="3.75" hidden="1" customHeight="1" x14ac:dyDescent="0.2">
      <c r="A10" s="33"/>
      <c r="B10" s="33"/>
      <c r="C10" s="28"/>
      <c r="D10" s="32"/>
      <c r="E10" s="36"/>
      <c r="F10" s="36"/>
      <c r="G10" s="29"/>
      <c r="H10" s="29"/>
      <c r="I10" s="29"/>
      <c r="J10" s="29"/>
      <c r="K10" s="2"/>
    </row>
    <row r="11" spans="1:11" ht="30" hidden="1" customHeight="1" x14ac:dyDescent="0.2">
      <c r="A11" s="33"/>
      <c r="B11" s="33"/>
      <c r="C11" s="28"/>
      <c r="D11" s="32"/>
      <c r="E11" s="37"/>
      <c r="F11" s="37"/>
      <c r="G11" s="29"/>
      <c r="H11" s="29"/>
      <c r="I11" s="29"/>
      <c r="J11" s="29"/>
      <c r="K11" s="2"/>
    </row>
    <row r="12" spans="1:11" ht="16.5" customHeight="1" x14ac:dyDescent="0.3">
      <c r="A12" s="24">
        <v>1</v>
      </c>
      <c r="B12" s="24">
        <v>2</v>
      </c>
      <c r="C12" s="25">
        <v>3</v>
      </c>
      <c r="D12" s="25">
        <v>4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  <c r="J12" s="6">
        <v>7</v>
      </c>
      <c r="K12" s="2"/>
    </row>
    <row r="13" spans="1:11" ht="75.75" customHeight="1" x14ac:dyDescent="0.2">
      <c r="A13" s="15" t="s">
        <v>3</v>
      </c>
      <c r="B13" s="19">
        <f>B14+B23+B32+B49+B70+B84+B103+B116+B124+B137+B144+B161+B177+B184+B200+B209+B220+B235</f>
        <v>12362.5</v>
      </c>
      <c r="C13" s="17">
        <f>C14+C23+C32+C49+C70+C84+C103+C116+C124+C137+C144+C161+C177+C184+C200+C209+C220+C235</f>
        <v>2035762</v>
      </c>
      <c r="D13" s="19">
        <v>800000</v>
      </c>
      <c r="E13" s="19"/>
      <c r="F13" s="19"/>
      <c r="G13" s="19">
        <f>D13/C13</f>
        <v>0.39297324539902012</v>
      </c>
      <c r="H13" s="19">
        <f>D13/B13</f>
        <v>64.711830131445907</v>
      </c>
      <c r="I13" s="19">
        <f>I14+I23+I32+I49+I70+I84+I103+I116+I124+I137+I144+I161+I177+I184+I200+I209+I220+I235</f>
        <v>799999.99999999988</v>
      </c>
      <c r="J13" s="22"/>
      <c r="K13" s="2"/>
    </row>
    <row r="14" spans="1:11" ht="37.5" x14ac:dyDescent="0.2">
      <c r="A14" s="15" t="s">
        <v>190</v>
      </c>
      <c r="B14" s="16">
        <f>B15+B16+B17+B18+B19+B20+B21+B22</f>
        <v>755.89999999999986</v>
      </c>
      <c r="C14" s="21">
        <f>C15+C16+C17+C18+C19+C20+C21+C22</f>
        <v>50855</v>
      </c>
      <c r="D14" s="18"/>
      <c r="E14" s="18">
        <v>0</v>
      </c>
      <c r="F14" s="18">
        <v>0</v>
      </c>
      <c r="G14" s="19">
        <f>G13*C14</f>
        <v>19984.654394767167</v>
      </c>
      <c r="H14" s="19">
        <f>H13*B14</f>
        <v>48915.672396359951</v>
      </c>
      <c r="I14" s="19">
        <f>(G14+H14)/2</f>
        <v>34450.163395563563</v>
      </c>
      <c r="J14" s="20">
        <f>D13*((C14/C13)*0.2+(B14/B13)*0.8)</f>
        <v>43129.468796041394</v>
      </c>
      <c r="K14" s="2"/>
    </row>
    <row r="15" spans="1:11" ht="18.75" x14ac:dyDescent="0.2">
      <c r="A15" s="7" t="s">
        <v>191</v>
      </c>
      <c r="B15" s="8">
        <v>332.9</v>
      </c>
      <c r="C15" s="9">
        <v>0</v>
      </c>
      <c r="D15" s="10"/>
      <c r="E15" s="10">
        <v>0</v>
      </c>
      <c r="F15" s="10">
        <v>0</v>
      </c>
      <c r="G15" s="11">
        <f>G13*C15</f>
        <v>0</v>
      </c>
      <c r="H15" s="11">
        <f>B15*H13</f>
        <v>21542.568250758341</v>
      </c>
      <c r="I15" s="19">
        <f>(G15+H15)/2</f>
        <v>10771.28412537917</v>
      </c>
      <c r="J15" s="12"/>
      <c r="K15" s="2"/>
    </row>
    <row r="16" spans="1:11" ht="18.75" x14ac:dyDescent="0.2">
      <c r="A16" s="7" t="s">
        <v>4</v>
      </c>
      <c r="B16" s="8">
        <v>56.5</v>
      </c>
      <c r="C16" s="9">
        <v>15764</v>
      </c>
      <c r="D16" s="10"/>
      <c r="E16" s="10">
        <v>0</v>
      </c>
      <c r="F16" s="10">
        <v>0</v>
      </c>
      <c r="G16" s="11">
        <f>G13*C16</f>
        <v>6194.8302404701535</v>
      </c>
      <c r="H16" s="11">
        <f>B16*H13</f>
        <v>3656.218402426694</v>
      </c>
      <c r="I16" s="19">
        <f t="shared" ref="I16:I79" si="0">(G16+H16)/2</f>
        <v>4925.5243214484235</v>
      </c>
      <c r="J16" s="12"/>
      <c r="K16" s="2"/>
    </row>
    <row r="17" spans="1:11" ht="18.75" x14ac:dyDescent="0.2">
      <c r="A17" s="7" t="s">
        <v>5</v>
      </c>
      <c r="B17" s="8">
        <v>47</v>
      </c>
      <c r="C17" s="9">
        <v>20161</v>
      </c>
      <c r="D17" s="10"/>
      <c r="E17" s="10">
        <v>0</v>
      </c>
      <c r="F17" s="10">
        <v>0</v>
      </c>
      <c r="G17" s="11">
        <f>G13*C17</f>
        <v>7922.7336004896442</v>
      </c>
      <c r="H17" s="11">
        <f>B17*H13</f>
        <v>3041.4560161779577</v>
      </c>
      <c r="I17" s="19">
        <f t="shared" si="0"/>
        <v>5482.0948083338008</v>
      </c>
      <c r="J17" s="12"/>
      <c r="K17" s="2"/>
    </row>
    <row r="18" spans="1:11" ht="18.75" x14ac:dyDescent="0.2">
      <c r="A18" s="7" t="s">
        <v>6</v>
      </c>
      <c r="B18" s="8">
        <v>136.4</v>
      </c>
      <c r="C18" s="9">
        <v>5417</v>
      </c>
      <c r="D18" s="10"/>
      <c r="E18" s="10">
        <v>0</v>
      </c>
      <c r="F18" s="10">
        <v>0</v>
      </c>
      <c r="G18" s="11">
        <f>G13*C18</f>
        <v>2128.7360703264922</v>
      </c>
      <c r="H18" s="11">
        <f>B18*H13</f>
        <v>8826.6936299292229</v>
      </c>
      <c r="I18" s="19">
        <f t="shared" si="0"/>
        <v>5477.7148501278571</v>
      </c>
      <c r="J18" s="12"/>
      <c r="K18" s="2"/>
    </row>
    <row r="19" spans="1:11" ht="18.75" x14ac:dyDescent="0.2">
      <c r="A19" s="7" t="s">
        <v>7</v>
      </c>
      <c r="B19" s="8">
        <v>28.2</v>
      </c>
      <c r="C19" s="9">
        <v>1691</v>
      </c>
      <c r="D19" s="10"/>
      <c r="E19" s="10">
        <v>0</v>
      </c>
      <c r="F19" s="10">
        <v>0</v>
      </c>
      <c r="G19" s="11">
        <f>G13*C19</f>
        <v>664.517757969743</v>
      </c>
      <c r="H19" s="11">
        <f>B19*H13</f>
        <v>1824.8736097067745</v>
      </c>
      <c r="I19" s="19">
        <f t="shared" si="0"/>
        <v>1244.6956838382587</v>
      </c>
      <c r="J19" s="12"/>
      <c r="K19" s="2"/>
    </row>
    <row r="20" spans="1:11" ht="18.75" x14ac:dyDescent="0.2">
      <c r="A20" s="7" t="s">
        <v>8</v>
      </c>
      <c r="B20" s="8">
        <v>24.3</v>
      </c>
      <c r="C20" s="9">
        <v>3394</v>
      </c>
      <c r="D20" s="10"/>
      <c r="E20" s="10">
        <v>0</v>
      </c>
      <c r="F20" s="10">
        <v>0</v>
      </c>
      <c r="G20" s="11">
        <f>(D13/C13)*C20</f>
        <v>1333.7511948842744</v>
      </c>
      <c r="H20" s="11">
        <f>B20*H13</f>
        <v>1572.4974721941355</v>
      </c>
      <c r="I20" s="19">
        <f t="shared" si="0"/>
        <v>1453.1243335392051</v>
      </c>
      <c r="J20" s="12"/>
      <c r="K20" s="2"/>
    </row>
    <row r="21" spans="1:11" ht="18.75" x14ac:dyDescent="0.2">
      <c r="A21" s="7" t="s">
        <v>9</v>
      </c>
      <c r="B21" s="8">
        <v>77.8</v>
      </c>
      <c r="C21" s="9">
        <v>2252</v>
      </c>
      <c r="D21" s="10"/>
      <c r="E21" s="10">
        <v>0</v>
      </c>
      <c r="F21" s="10">
        <v>0</v>
      </c>
      <c r="G21" s="11">
        <f>C21*G13</f>
        <v>884.97574863859336</v>
      </c>
      <c r="H21" s="11">
        <f>B21*H13</f>
        <v>5034.5803842264913</v>
      </c>
      <c r="I21" s="19">
        <f t="shared" si="0"/>
        <v>2959.7780664325423</v>
      </c>
      <c r="J21" s="12"/>
      <c r="K21" s="2"/>
    </row>
    <row r="22" spans="1:11" ht="18.75" x14ac:dyDescent="0.2">
      <c r="A22" s="7" t="s">
        <v>10</v>
      </c>
      <c r="B22" s="8">
        <v>52.8</v>
      </c>
      <c r="C22" s="9">
        <v>2176</v>
      </c>
      <c r="D22" s="10"/>
      <c r="E22" s="10">
        <v>0</v>
      </c>
      <c r="F22" s="10">
        <v>0</v>
      </c>
      <c r="G22" s="11">
        <f>C22*G13</f>
        <v>855.10978198826774</v>
      </c>
      <c r="H22" s="11">
        <f>B22*H13</f>
        <v>3416.7846309403435</v>
      </c>
      <c r="I22" s="19">
        <f t="shared" si="0"/>
        <v>2135.9472064643055</v>
      </c>
      <c r="J22" s="12"/>
      <c r="K22" s="2"/>
    </row>
    <row r="23" spans="1:11" ht="24.75" customHeight="1" x14ac:dyDescent="0.2">
      <c r="A23" s="15" t="s">
        <v>196</v>
      </c>
      <c r="B23" s="16">
        <f>B24+B25+B26+B27+B28+B29+B30+B31</f>
        <v>524.20000000000005</v>
      </c>
      <c r="C23" s="21">
        <f>C24+C25+C26+C27+C28+C29+C30+C31</f>
        <v>50257</v>
      </c>
      <c r="D23" s="18"/>
      <c r="E23" s="18">
        <v>0</v>
      </c>
      <c r="F23" s="18">
        <v>0</v>
      </c>
      <c r="G23" s="19">
        <f>G13*C23</f>
        <v>19749.656394018555</v>
      </c>
      <c r="H23" s="19">
        <f>H13*B23</f>
        <v>33921.941354903945</v>
      </c>
      <c r="I23" s="19">
        <f>(G23+H23)/2</f>
        <v>26835.798874461252</v>
      </c>
      <c r="J23" s="20">
        <f>D13*((C23/C13)*0.2+(B23/B13)*0.8)</f>
        <v>31087.484362726871</v>
      </c>
      <c r="K23" s="2"/>
    </row>
    <row r="24" spans="1:11" ht="21" customHeight="1" x14ac:dyDescent="0.2">
      <c r="A24" s="7" t="s">
        <v>197</v>
      </c>
      <c r="B24" s="8">
        <v>103.4</v>
      </c>
      <c r="C24" s="9">
        <v>0</v>
      </c>
      <c r="D24" s="10"/>
      <c r="E24" s="10">
        <v>0</v>
      </c>
      <c r="F24" s="10">
        <v>0</v>
      </c>
      <c r="G24" s="11">
        <f>C24*G13</f>
        <v>0</v>
      </c>
      <c r="H24" s="11">
        <f>B24*H13</f>
        <v>6691.2032355915071</v>
      </c>
      <c r="I24" s="19">
        <f t="shared" si="0"/>
        <v>3345.6016177957536</v>
      </c>
      <c r="J24" s="12"/>
      <c r="K24" s="2"/>
    </row>
    <row r="25" spans="1:11" ht="18.75" x14ac:dyDescent="0.2">
      <c r="A25" s="7" t="s">
        <v>11</v>
      </c>
      <c r="B25" s="8">
        <v>33.1</v>
      </c>
      <c r="C25" s="9">
        <v>11552</v>
      </c>
      <c r="D25" s="10"/>
      <c r="E25" s="10">
        <v>0</v>
      </c>
      <c r="F25" s="10">
        <v>0</v>
      </c>
      <c r="G25" s="11">
        <f>C25*G13</f>
        <v>4539.6269308494802</v>
      </c>
      <c r="H25" s="11">
        <f>B25*H13</f>
        <v>2141.9615773508594</v>
      </c>
      <c r="I25" s="19">
        <f t="shared" si="0"/>
        <v>3340.7942541001698</v>
      </c>
      <c r="J25" s="12"/>
      <c r="K25" s="2"/>
    </row>
    <row r="26" spans="1:11" ht="18.75" x14ac:dyDescent="0.2">
      <c r="A26" s="7" t="s">
        <v>12</v>
      </c>
      <c r="B26" s="8">
        <v>75.5</v>
      </c>
      <c r="C26" s="9">
        <v>7508</v>
      </c>
      <c r="D26" s="10"/>
      <c r="E26" s="10">
        <v>0</v>
      </c>
      <c r="F26" s="10">
        <v>0</v>
      </c>
      <c r="G26" s="11">
        <f>C26*G13</f>
        <v>2950.443126455843</v>
      </c>
      <c r="H26" s="11">
        <f>B26*H13</f>
        <v>4885.7431749241659</v>
      </c>
      <c r="I26" s="19">
        <f t="shared" si="0"/>
        <v>3918.0931506900042</v>
      </c>
      <c r="J26" s="12"/>
      <c r="K26" s="2"/>
    </row>
    <row r="27" spans="1:11" ht="18.75" x14ac:dyDescent="0.2">
      <c r="A27" s="7" t="s">
        <v>13</v>
      </c>
      <c r="B27" s="8">
        <v>44.6</v>
      </c>
      <c r="C27" s="9">
        <v>5251</v>
      </c>
      <c r="D27" s="10"/>
      <c r="E27" s="10">
        <v>0</v>
      </c>
      <c r="F27" s="10">
        <v>0</v>
      </c>
      <c r="G27" s="11">
        <f>C27*G13</f>
        <v>2063.5025115902545</v>
      </c>
      <c r="H27" s="11">
        <f>B27*H13</f>
        <v>2886.1476238624878</v>
      </c>
      <c r="I27" s="19">
        <f t="shared" si="0"/>
        <v>2474.8250677263713</v>
      </c>
      <c r="J27" s="14"/>
      <c r="K27" s="2"/>
    </row>
    <row r="28" spans="1:11" ht="18.75" x14ac:dyDescent="0.2">
      <c r="A28" s="7" t="s">
        <v>14</v>
      </c>
      <c r="B28" s="8">
        <v>108.4</v>
      </c>
      <c r="C28" s="9">
        <v>9343</v>
      </c>
      <c r="D28" s="10"/>
      <c r="E28" s="10">
        <v>0</v>
      </c>
      <c r="F28" s="10">
        <v>0</v>
      </c>
      <c r="G28" s="11">
        <f>C28*G13</f>
        <v>3671.5490317630452</v>
      </c>
      <c r="H28" s="11">
        <f>B28*H13</f>
        <v>7014.7623862487371</v>
      </c>
      <c r="I28" s="19">
        <f t="shared" si="0"/>
        <v>5343.1557090058914</v>
      </c>
      <c r="J28" s="12"/>
      <c r="K28" s="2"/>
    </row>
    <row r="29" spans="1:11" ht="18.75" x14ac:dyDescent="0.2">
      <c r="A29" s="7" t="s">
        <v>15</v>
      </c>
      <c r="B29" s="8">
        <v>64.599999999999994</v>
      </c>
      <c r="C29" s="9">
        <v>6246</v>
      </c>
      <c r="D29" s="10"/>
      <c r="E29" s="10">
        <v>0</v>
      </c>
      <c r="F29" s="10">
        <v>0</v>
      </c>
      <c r="G29" s="11">
        <f>C29*G13</f>
        <v>2454.5108907622798</v>
      </c>
      <c r="H29" s="11">
        <f>B29*H13</f>
        <v>4180.3842264914056</v>
      </c>
      <c r="I29" s="19">
        <f t="shared" si="0"/>
        <v>3317.4475586268427</v>
      </c>
      <c r="J29" s="14"/>
      <c r="K29" s="2"/>
    </row>
    <row r="30" spans="1:11" ht="18.75" x14ac:dyDescent="0.2">
      <c r="A30" s="7" t="s">
        <v>16</v>
      </c>
      <c r="B30" s="8">
        <v>51.3</v>
      </c>
      <c r="C30" s="9">
        <v>8671</v>
      </c>
      <c r="D30" s="10"/>
      <c r="E30" s="10">
        <v>0</v>
      </c>
      <c r="F30" s="10">
        <v>0</v>
      </c>
      <c r="G30" s="11">
        <f>C30*G13</f>
        <v>3407.4710108549034</v>
      </c>
      <c r="H30" s="11">
        <f>B30*H13</f>
        <v>3319.7168857431748</v>
      </c>
      <c r="I30" s="19">
        <f t="shared" si="0"/>
        <v>3363.5939482990389</v>
      </c>
      <c r="J30" s="12"/>
      <c r="K30" s="2"/>
    </row>
    <row r="31" spans="1:11" ht="18.75" x14ac:dyDescent="0.2">
      <c r="A31" s="7" t="s">
        <v>17</v>
      </c>
      <c r="B31" s="8">
        <v>43.3</v>
      </c>
      <c r="C31" s="9">
        <v>1686</v>
      </c>
      <c r="D31" s="10"/>
      <c r="E31" s="10">
        <v>0</v>
      </c>
      <c r="F31" s="10">
        <v>0</v>
      </c>
      <c r="G31" s="11">
        <f>C31*G13</f>
        <v>662.55289174274787</v>
      </c>
      <c r="H31" s="11">
        <f>B31*H13</f>
        <v>2802.0222446916077</v>
      </c>
      <c r="I31" s="19">
        <f t="shared" si="0"/>
        <v>1732.2875682171777</v>
      </c>
      <c r="J31" s="12"/>
      <c r="K31" s="2"/>
    </row>
    <row r="32" spans="1:11" ht="18.75" x14ac:dyDescent="0.2">
      <c r="A32" s="15" t="s">
        <v>198</v>
      </c>
      <c r="B32" s="16">
        <f>B33+B34+B35+B36+B37+B38+B39+B40+B41+B42+B43+B44+B45+B46+B47+B48</f>
        <v>886.9</v>
      </c>
      <c r="C32" s="21">
        <f>C33+C34+C35+C36+C37+C38+C39+C40+C41+C42+C43+C44+C45+C46+C47+C48</f>
        <v>78679</v>
      </c>
      <c r="D32" s="18"/>
      <c r="E32" s="18">
        <v>0</v>
      </c>
      <c r="F32" s="18">
        <v>0</v>
      </c>
      <c r="G32" s="19">
        <f>G13*C32</f>
        <v>30918.741974749504</v>
      </c>
      <c r="H32" s="19">
        <f>B32*H13</f>
        <v>57392.922143579373</v>
      </c>
      <c r="I32" s="19">
        <f>(G32+H32)/2</f>
        <v>44155.832059164437</v>
      </c>
      <c r="J32" s="20">
        <f>D13*((C32/C13)*0.2+(B32/B13)*0.8)</f>
        <v>52098.086109813405</v>
      </c>
      <c r="K32" s="2"/>
    </row>
    <row r="33" spans="1:11" ht="18.75" x14ac:dyDescent="0.2">
      <c r="A33" s="7" t="s">
        <v>198</v>
      </c>
      <c r="B33" s="8">
        <v>179.5</v>
      </c>
      <c r="C33" s="9">
        <v>0</v>
      </c>
      <c r="D33" s="10"/>
      <c r="E33" s="10">
        <v>0</v>
      </c>
      <c r="F33" s="10">
        <v>0</v>
      </c>
      <c r="G33" s="11">
        <f>C33*G13</f>
        <v>0</v>
      </c>
      <c r="H33" s="11">
        <f>B33*H13</f>
        <v>11615.773508594541</v>
      </c>
      <c r="I33" s="19">
        <f t="shared" si="0"/>
        <v>5807.8867542972703</v>
      </c>
      <c r="J33" s="14"/>
      <c r="K33" s="2"/>
    </row>
    <row r="34" spans="1:11" ht="18.75" x14ac:dyDescent="0.2">
      <c r="A34" s="7" t="s">
        <v>18</v>
      </c>
      <c r="B34" s="8">
        <v>136.19999999999999</v>
      </c>
      <c r="C34" s="9">
        <v>37539</v>
      </c>
      <c r="D34" s="10"/>
      <c r="E34" s="10">
        <v>0</v>
      </c>
      <c r="F34" s="10">
        <v>0</v>
      </c>
      <c r="G34" s="11">
        <f>C34*G13</f>
        <v>14751.822659033816</v>
      </c>
      <c r="H34" s="11">
        <f>B34*H13</f>
        <v>8813.7512639029319</v>
      </c>
      <c r="I34" s="19">
        <f t="shared" si="0"/>
        <v>11782.786961468373</v>
      </c>
      <c r="J34" s="14"/>
      <c r="K34" s="2"/>
    </row>
    <row r="35" spans="1:11" ht="18.75" x14ac:dyDescent="0.2">
      <c r="A35" s="7" t="s">
        <v>20</v>
      </c>
      <c r="B35" s="8">
        <v>38.1</v>
      </c>
      <c r="C35" s="9">
        <v>7190</v>
      </c>
      <c r="D35" s="10"/>
      <c r="E35" s="10">
        <v>0</v>
      </c>
      <c r="F35" s="10">
        <v>0</v>
      </c>
      <c r="G35" s="11">
        <f>C35*G13</f>
        <v>2825.4776344189545</v>
      </c>
      <c r="H35" s="11">
        <f>B35*H13</f>
        <v>2465.520728008089</v>
      </c>
      <c r="I35" s="19">
        <f t="shared" si="0"/>
        <v>2645.4991812135218</v>
      </c>
      <c r="J35" s="14"/>
      <c r="K35" s="2"/>
    </row>
    <row r="36" spans="1:11" ht="18.75" x14ac:dyDescent="0.2">
      <c r="A36" s="7" t="s">
        <v>19</v>
      </c>
      <c r="B36" s="8">
        <v>77.3</v>
      </c>
      <c r="C36" s="9">
        <v>12916</v>
      </c>
      <c r="D36" s="10"/>
      <c r="E36" s="10">
        <v>0</v>
      </c>
      <c r="F36" s="10">
        <v>0</v>
      </c>
      <c r="G36" s="11">
        <f>C36*G13</f>
        <v>5075.6424375737442</v>
      </c>
      <c r="H36" s="11">
        <f>B36*H13</f>
        <v>5002.2244691607684</v>
      </c>
      <c r="I36" s="19">
        <f t="shared" si="0"/>
        <v>5038.9334533672563</v>
      </c>
      <c r="J36" s="14"/>
      <c r="K36" s="2"/>
    </row>
    <row r="37" spans="1:11" ht="18.75" x14ac:dyDescent="0.2">
      <c r="A37" s="7" t="s">
        <v>21</v>
      </c>
      <c r="B37" s="8">
        <v>15.4</v>
      </c>
      <c r="C37" s="9">
        <v>1583</v>
      </c>
      <c r="D37" s="10"/>
      <c r="E37" s="10">
        <v>0</v>
      </c>
      <c r="F37" s="10">
        <v>0</v>
      </c>
      <c r="G37" s="11">
        <f>C37*G13</f>
        <v>622.07664746664886</v>
      </c>
      <c r="H37" s="11">
        <f>B37*H13</f>
        <v>996.56218402426703</v>
      </c>
      <c r="I37" s="19">
        <f t="shared" si="0"/>
        <v>809.31941574545795</v>
      </c>
      <c r="J37" s="12"/>
      <c r="K37" s="2"/>
    </row>
    <row r="38" spans="1:11" ht="18.75" x14ac:dyDescent="0.2">
      <c r="A38" s="7" t="s">
        <v>22</v>
      </c>
      <c r="B38" s="8">
        <v>35</v>
      </c>
      <c r="C38" s="9">
        <v>1433</v>
      </c>
      <c r="D38" s="10"/>
      <c r="E38" s="10">
        <v>0</v>
      </c>
      <c r="F38" s="10">
        <v>0</v>
      </c>
      <c r="G38" s="11">
        <f>C38*G13</f>
        <v>563.13066065679584</v>
      </c>
      <c r="H38" s="11">
        <f>B38*H13</f>
        <v>2264.914054600607</v>
      </c>
      <c r="I38" s="19">
        <f t="shared" si="0"/>
        <v>1414.0223576287015</v>
      </c>
      <c r="J38" s="12"/>
      <c r="K38" s="2"/>
    </row>
    <row r="39" spans="1:11" ht="18.75" x14ac:dyDescent="0.2">
      <c r="A39" s="7" t="s">
        <v>23</v>
      </c>
      <c r="B39" s="8">
        <v>50.1</v>
      </c>
      <c r="C39" s="9">
        <v>2695</v>
      </c>
      <c r="D39" s="10"/>
      <c r="E39" s="10">
        <v>0</v>
      </c>
      <c r="F39" s="10">
        <v>0</v>
      </c>
      <c r="G39" s="11">
        <f>C39*G13</f>
        <v>1059.0628963503593</v>
      </c>
      <c r="H39" s="11">
        <f>B39*H13</f>
        <v>3242.0626895854402</v>
      </c>
      <c r="I39" s="19">
        <f t="shared" si="0"/>
        <v>2150.5627929678999</v>
      </c>
      <c r="J39" s="12"/>
      <c r="K39" s="2"/>
    </row>
    <row r="40" spans="1:11" ht="18.75" x14ac:dyDescent="0.2">
      <c r="A40" s="7" t="s">
        <v>24</v>
      </c>
      <c r="B40" s="8">
        <v>117.2</v>
      </c>
      <c r="C40" s="9">
        <v>4540</v>
      </c>
      <c r="D40" s="10"/>
      <c r="E40" s="10">
        <v>0</v>
      </c>
      <c r="F40" s="10">
        <v>0</v>
      </c>
      <c r="G40" s="11">
        <f>C40*G13</f>
        <v>1784.0985341115513</v>
      </c>
      <c r="H40" s="11">
        <f>B40*H13</f>
        <v>7584.2264914054604</v>
      </c>
      <c r="I40" s="19">
        <f t="shared" si="0"/>
        <v>4684.1625127585057</v>
      </c>
      <c r="J40" s="12"/>
      <c r="K40" s="2"/>
    </row>
    <row r="41" spans="1:11" ht="18.75" x14ac:dyDescent="0.2">
      <c r="A41" s="7" t="s">
        <v>25</v>
      </c>
      <c r="B41" s="8">
        <v>23.3</v>
      </c>
      <c r="C41" s="9">
        <v>1081</v>
      </c>
      <c r="D41" s="10"/>
      <c r="E41" s="10">
        <v>0</v>
      </c>
      <c r="F41" s="10">
        <v>0</v>
      </c>
      <c r="G41" s="11">
        <f>C41*G13</f>
        <v>424.80407827634076</v>
      </c>
      <c r="H41" s="11">
        <f>B41*H13</f>
        <v>1507.7856420626897</v>
      </c>
      <c r="I41" s="19">
        <f t="shared" si="0"/>
        <v>966.29486016951523</v>
      </c>
      <c r="J41" s="12"/>
      <c r="K41" s="2"/>
    </row>
    <row r="42" spans="1:11" ht="18.75" x14ac:dyDescent="0.2">
      <c r="A42" s="7" t="s">
        <v>26</v>
      </c>
      <c r="B42" s="8">
        <v>27.9</v>
      </c>
      <c r="C42" s="9">
        <v>1144</v>
      </c>
      <c r="D42" s="10"/>
      <c r="E42" s="10">
        <v>0</v>
      </c>
      <c r="F42" s="10">
        <v>0</v>
      </c>
      <c r="G42" s="11">
        <f>C42*G13</f>
        <v>449.56139273647904</v>
      </c>
      <c r="H42" s="11">
        <f>B42*H13</f>
        <v>1805.4600606673407</v>
      </c>
      <c r="I42" s="19">
        <f t="shared" si="0"/>
        <v>1127.5107267019098</v>
      </c>
      <c r="J42" s="12"/>
      <c r="K42" s="2"/>
    </row>
    <row r="43" spans="1:11" ht="18.75" x14ac:dyDescent="0.2">
      <c r="A43" s="7" t="s">
        <v>27</v>
      </c>
      <c r="B43" s="8">
        <v>26.7</v>
      </c>
      <c r="C43" s="9">
        <v>984</v>
      </c>
      <c r="D43" s="10"/>
      <c r="E43" s="10">
        <v>0</v>
      </c>
      <c r="F43" s="10">
        <v>0</v>
      </c>
      <c r="G43" s="11">
        <f>C43*G13</f>
        <v>386.68567347263581</v>
      </c>
      <c r="H43" s="11">
        <f>B43*H13</f>
        <v>1727.8058645096057</v>
      </c>
      <c r="I43" s="19">
        <f t="shared" si="0"/>
        <v>1057.2457689911207</v>
      </c>
      <c r="J43" s="12"/>
      <c r="K43" s="2"/>
    </row>
    <row r="44" spans="1:11" ht="18.75" x14ac:dyDescent="0.2">
      <c r="A44" s="7" t="s">
        <v>28</v>
      </c>
      <c r="B44" s="8">
        <v>26</v>
      </c>
      <c r="C44" s="9">
        <v>2428</v>
      </c>
      <c r="D44" s="10"/>
      <c r="E44" s="10">
        <v>0</v>
      </c>
      <c r="F44" s="10">
        <v>0</v>
      </c>
      <c r="G44" s="11">
        <f>C44*G13</f>
        <v>954.13903982882084</v>
      </c>
      <c r="H44" s="11">
        <f>B44*H13</f>
        <v>1682.5075834175937</v>
      </c>
      <c r="I44" s="19">
        <f t="shared" si="0"/>
        <v>1318.3233116232072</v>
      </c>
      <c r="J44" s="14"/>
      <c r="K44" s="2"/>
    </row>
    <row r="45" spans="1:11" ht="18.75" x14ac:dyDescent="0.2">
      <c r="A45" s="7" t="s">
        <v>29</v>
      </c>
      <c r="B45" s="8">
        <v>15.9</v>
      </c>
      <c r="C45" s="9">
        <v>1591</v>
      </c>
      <c r="D45" s="10"/>
      <c r="E45" s="10">
        <v>0</v>
      </c>
      <c r="F45" s="10">
        <v>0</v>
      </c>
      <c r="G45" s="11">
        <f>C45*G13</f>
        <v>625.22043342984102</v>
      </c>
      <c r="H45" s="11">
        <f>B45*H13</f>
        <v>1028.9180990899899</v>
      </c>
      <c r="I45" s="19">
        <f t="shared" si="0"/>
        <v>827.06926625991548</v>
      </c>
      <c r="J45" s="12"/>
      <c r="K45" s="2"/>
    </row>
    <row r="46" spans="1:11" ht="18.75" x14ac:dyDescent="0.2">
      <c r="A46" s="7" t="s">
        <v>30</v>
      </c>
      <c r="B46" s="8">
        <v>42.3</v>
      </c>
      <c r="C46" s="9">
        <v>1027</v>
      </c>
      <c r="D46" s="10"/>
      <c r="E46" s="10">
        <v>0</v>
      </c>
      <c r="F46" s="10">
        <v>0</v>
      </c>
      <c r="G46" s="11">
        <f>C46*G13</f>
        <v>403.58352302479369</v>
      </c>
      <c r="H46" s="11">
        <f>B46*H13</f>
        <v>2737.3104145601619</v>
      </c>
      <c r="I46" s="19">
        <f t="shared" si="0"/>
        <v>1570.4469687924777</v>
      </c>
      <c r="J46" s="12"/>
      <c r="K46" s="2"/>
    </row>
    <row r="47" spans="1:11" ht="18.75" x14ac:dyDescent="0.2">
      <c r="A47" s="7" t="s">
        <v>31</v>
      </c>
      <c r="B47" s="8">
        <v>53</v>
      </c>
      <c r="C47" s="9">
        <v>1866</v>
      </c>
      <c r="D47" s="10"/>
      <c r="E47" s="10">
        <v>0</v>
      </c>
      <c r="F47" s="10">
        <v>0</v>
      </c>
      <c r="G47" s="11">
        <f>C47*G13</f>
        <v>733.28807591457155</v>
      </c>
      <c r="H47" s="11">
        <f>B47*H13</f>
        <v>3429.7269969666331</v>
      </c>
      <c r="I47" s="19">
        <f t="shared" si="0"/>
        <v>2081.5075364406025</v>
      </c>
      <c r="J47" s="14"/>
      <c r="K47" s="2"/>
    </row>
    <row r="48" spans="1:11" ht="18.75" x14ac:dyDescent="0.2">
      <c r="A48" s="7" t="s">
        <v>32</v>
      </c>
      <c r="B48" s="8">
        <v>23</v>
      </c>
      <c r="C48" s="9">
        <v>662</v>
      </c>
      <c r="D48" s="10"/>
      <c r="E48" s="10">
        <v>0</v>
      </c>
      <c r="F48" s="10">
        <v>0</v>
      </c>
      <c r="G48" s="11">
        <f>C48*G13</f>
        <v>260.14828845415133</v>
      </c>
      <c r="H48" s="11">
        <f>B48*H13</f>
        <v>1488.372093023256</v>
      </c>
      <c r="I48" s="19">
        <f t="shared" si="0"/>
        <v>874.26019073870361</v>
      </c>
      <c r="J48" s="14"/>
      <c r="K48" s="2"/>
    </row>
    <row r="49" spans="1:11" ht="18.75" x14ac:dyDescent="0.2">
      <c r="A49" s="15" t="s">
        <v>189</v>
      </c>
      <c r="B49" s="16">
        <f>B50+B51+B52+B53+B54+B55+B56+B57+B58+B59+B60+B61+B62+B63+B64+B65+B66+B67+B68+B69</f>
        <v>1133.1000000000001</v>
      </c>
      <c r="C49" s="21">
        <f>C50+C51+C52+C53+C54+C55+C56+C57+C58+C59+C60+C61+C62+C63+C64+C65+C66+C67+C68+C69</f>
        <v>571142</v>
      </c>
      <c r="D49" s="18"/>
      <c r="E49" s="18">
        <v>0</v>
      </c>
      <c r="F49" s="18">
        <v>0</v>
      </c>
      <c r="G49" s="19">
        <f>C49*G13</f>
        <v>224443.52532368715</v>
      </c>
      <c r="H49" s="19">
        <f>B49*H13</f>
        <v>73324.974721941369</v>
      </c>
      <c r="I49" s="19">
        <f>(G49+H49)/2</f>
        <v>148884.25002281426</v>
      </c>
      <c r="J49" s="20">
        <f>D13*((C49/C13)*0.2+(B49/B13)*0.8)</f>
        <v>103548.68484229055</v>
      </c>
      <c r="K49" s="2"/>
    </row>
    <row r="50" spans="1:11" ht="18.75" x14ac:dyDescent="0.2">
      <c r="A50" s="7" t="s">
        <v>189</v>
      </c>
      <c r="B50" s="8">
        <v>28.9</v>
      </c>
      <c r="C50" s="9">
        <v>0</v>
      </c>
      <c r="D50" s="10"/>
      <c r="E50" s="10">
        <v>0</v>
      </c>
      <c r="F50" s="10">
        <v>0</v>
      </c>
      <c r="G50" s="11">
        <f>C50*G13</f>
        <v>0</v>
      </c>
      <c r="H50" s="11">
        <f>B50*H13</f>
        <v>1870.1718907987865</v>
      </c>
      <c r="I50" s="19">
        <f t="shared" si="0"/>
        <v>935.08594539939327</v>
      </c>
      <c r="J50" s="12"/>
      <c r="K50" s="2"/>
    </row>
    <row r="51" spans="1:11" ht="18.75" x14ac:dyDescent="0.2">
      <c r="A51" s="7" t="s">
        <v>33</v>
      </c>
      <c r="B51" s="8">
        <v>196.3</v>
      </c>
      <c r="C51" s="9">
        <v>78731</v>
      </c>
      <c r="D51" s="10"/>
      <c r="E51" s="10">
        <v>0</v>
      </c>
      <c r="F51" s="10">
        <v>0</v>
      </c>
      <c r="G51" s="11">
        <f>C51*G13</f>
        <v>30939.176583510252</v>
      </c>
      <c r="H51" s="11">
        <f>B51*H13</f>
        <v>12702.932254802832</v>
      </c>
      <c r="I51" s="19">
        <f t="shared" si="0"/>
        <v>21821.054419156542</v>
      </c>
      <c r="J51" s="12"/>
      <c r="K51" s="2"/>
    </row>
    <row r="52" spans="1:11" ht="18.75" x14ac:dyDescent="0.2">
      <c r="A52" s="7" t="s">
        <v>34</v>
      </c>
      <c r="B52" s="8">
        <v>38</v>
      </c>
      <c r="C52" s="9">
        <v>72088</v>
      </c>
      <c r="D52" s="10"/>
      <c r="E52" s="10">
        <v>0</v>
      </c>
      <c r="F52" s="10">
        <v>0</v>
      </c>
      <c r="G52" s="11">
        <f>C52*G13</f>
        <v>28328.655314324562</v>
      </c>
      <c r="H52" s="11">
        <f>B52*H13</f>
        <v>2459.0495449949444</v>
      </c>
      <c r="I52" s="19">
        <f t="shared" si="0"/>
        <v>15393.852429659753</v>
      </c>
      <c r="J52" s="12"/>
      <c r="K52" s="2"/>
    </row>
    <row r="53" spans="1:11" ht="18.75" x14ac:dyDescent="0.2">
      <c r="A53" s="7" t="s">
        <v>35</v>
      </c>
      <c r="B53" s="8">
        <v>31.3</v>
      </c>
      <c r="C53" s="9">
        <v>112822</v>
      </c>
      <c r="D53" s="10"/>
      <c r="E53" s="10">
        <v>0</v>
      </c>
      <c r="F53" s="10">
        <v>0</v>
      </c>
      <c r="G53" s="11">
        <f>C53*G13</f>
        <v>44336.027492408248</v>
      </c>
      <c r="H53" s="11">
        <f>B53*H13</f>
        <v>2025.480283114257</v>
      </c>
      <c r="I53" s="19">
        <f t="shared" si="0"/>
        <v>23180.753887761253</v>
      </c>
      <c r="J53" s="12"/>
      <c r="K53" s="2"/>
    </row>
    <row r="54" spans="1:11" ht="18.75" x14ac:dyDescent="0.2">
      <c r="A54" s="7" t="s">
        <v>36</v>
      </c>
      <c r="B54" s="8">
        <v>30.3</v>
      </c>
      <c r="C54" s="9">
        <v>8465</v>
      </c>
      <c r="D54" s="10"/>
      <c r="E54" s="10">
        <v>0</v>
      </c>
      <c r="F54" s="10">
        <v>0</v>
      </c>
      <c r="G54" s="11">
        <f>C54*G13</f>
        <v>3326.5185223027052</v>
      </c>
      <c r="H54" s="11">
        <f>B54*H13</f>
        <v>1960.7684529828111</v>
      </c>
      <c r="I54" s="19">
        <f t="shared" si="0"/>
        <v>2643.6434876427584</v>
      </c>
      <c r="J54" s="14"/>
      <c r="K54" s="2"/>
    </row>
    <row r="55" spans="1:11" ht="18.75" x14ac:dyDescent="0.2">
      <c r="A55" s="7" t="s">
        <v>37</v>
      </c>
      <c r="B55" s="8">
        <v>59.7</v>
      </c>
      <c r="C55" s="9">
        <v>90344</v>
      </c>
      <c r="D55" s="10"/>
      <c r="E55" s="10">
        <v>0</v>
      </c>
      <c r="F55" s="10">
        <v>0</v>
      </c>
      <c r="G55" s="11">
        <f>C55*G13</f>
        <v>35502.774882329075</v>
      </c>
      <c r="H55" s="11">
        <f>B55*H13</f>
        <v>3863.296258847321</v>
      </c>
      <c r="I55" s="19">
        <f t="shared" si="0"/>
        <v>19683.035570588199</v>
      </c>
      <c r="J55" s="12"/>
      <c r="K55" s="2"/>
    </row>
    <row r="56" spans="1:11" ht="18.75" x14ac:dyDescent="0.2">
      <c r="A56" s="7" t="s">
        <v>38</v>
      </c>
      <c r="B56" s="8">
        <v>19.2</v>
      </c>
      <c r="C56" s="9">
        <v>13531</v>
      </c>
      <c r="D56" s="10"/>
      <c r="E56" s="10">
        <v>0</v>
      </c>
      <c r="F56" s="10">
        <v>0</v>
      </c>
      <c r="G56" s="11">
        <f>C56*G13</f>
        <v>5317.3209834941408</v>
      </c>
      <c r="H56" s="11">
        <f>B56*H13</f>
        <v>1242.4671385237614</v>
      </c>
      <c r="I56" s="19">
        <f t="shared" si="0"/>
        <v>3279.8940610089512</v>
      </c>
      <c r="J56" s="12"/>
      <c r="K56" s="2"/>
    </row>
    <row r="57" spans="1:11" ht="18.75" x14ac:dyDescent="0.2">
      <c r="A57" s="7" t="s">
        <v>39</v>
      </c>
      <c r="B57" s="8">
        <v>30.5</v>
      </c>
      <c r="C57" s="9">
        <v>10621</v>
      </c>
      <c r="D57" s="10"/>
      <c r="E57" s="10">
        <v>0</v>
      </c>
      <c r="F57" s="10">
        <v>0</v>
      </c>
      <c r="G57" s="11">
        <f>C57*G13</f>
        <v>4173.7688393829931</v>
      </c>
      <c r="H57" s="11">
        <f>B57*H13</f>
        <v>1973.7108190091001</v>
      </c>
      <c r="I57" s="19">
        <f t="shared" si="0"/>
        <v>3073.7398291960467</v>
      </c>
      <c r="J57" s="12"/>
      <c r="K57" s="2"/>
    </row>
    <row r="58" spans="1:11" ht="18.75" x14ac:dyDescent="0.2">
      <c r="A58" s="7" t="s">
        <v>40</v>
      </c>
      <c r="B58" s="8">
        <v>30.3</v>
      </c>
      <c r="C58" s="9">
        <v>8771</v>
      </c>
      <c r="D58" s="10"/>
      <c r="E58" s="10">
        <v>0</v>
      </c>
      <c r="F58" s="10">
        <v>0</v>
      </c>
      <c r="G58" s="11">
        <f>C58*G13</f>
        <v>3446.7683353948055</v>
      </c>
      <c r="H58" s="11">
        <f>B58*H13</f>
        <v>1960.7684529828111</v>
      </c>
      <c r="I58" s="19">
        <f t="shared" si="0"/>
        <v>2703.7683941888081</v>
      </c>
      <c r="J58" s="12"/>
      <c r="K58" s="2"/>
    </row>
    <row r="59" spans="1:11" ht="18.75" x14ac:dyDescent="0.2">
      <c r="A59" s="7" t="s">
        <v>41</v>
      </c>
      <c r="B59" s="8">
        <v>80</v>
      </c>
      <c r="C59" s="9">
        <v>14392</v>
      </c>
      <c r="D59" s="10"/>
      <c r="E59" s="10">
        <v>0</v>
      </c>
      <c r="F59" s="10">
        <v>0</v>
      </c>
      <c r="G59" s="11">
        <f>C59*G13</f>
        <v>5655.670947782698</v>
      </c>
      <c r="H59" s="11">
        <f>B59*H13</f>
        <v>5176.9464105156731</v>
      </c>
      <c r="I59" s="19">
        <f t="shared" si="0"/>
        <v>5416.308679149186</v>
      </c>
      <c r="J59" s="12"/>
      <c r="K59" s="2"/>
    </row>
    <row r="60" spans="1:11" ht="18.75" x14ac:dyDescent="0.2">
      <c r="A60" s="7" t="s">
        <v>42</v>
      </c>
      <c r="B60" s="8">
        <v>61</v>
      </c>
      <c r="C60" s="9">
        <v>7616</v>
      </c>
      <c r="D60" s="10"/>
      <c r="E60" s="10">
        <v>0</v>
      </c>
      <c r="F60" s="10">
        <v>0</v>
      </c>
      <c r="G60" s="11">
        <f>C60*G13</f>
        <v>2992.8842369589374</v>
      </c>
      <c r="H60" s="11">
        <f>B60*H13</f>
        <v>3947.4216380182002</v>
      </c>
      <c r="I60" s="19">
        <f t="shared" si="0"/>
        <v>3470.1529374885686</v>
      </c>
      <c r="J60" s="12"/>
      <c r="K60" s="2"/>
    </row>
    <row r="61" spans="1:11" ht="18.75" x14ac:dyDescent="0.2">
      <c r="A61" s="7" t="s">
        <v>43</v>
      </c>
      <c r="B61" s="8">
        <v>62</v>
      </c>
      <c r="C61" s="9">
        <v>35537</v>
      </c>
      <c r="D61" s="10"/>
      <c r="E61" s="10">
        <v>0</v>
      </c>
      <c r="F61" s="10">
        <v>0</v>
      </c>
      <c r="G61" s="11">
        <f>C61*G13</f>
        <v>13965.090221744978</v>
      </c>
      <c r="H61" s="11">
        <f>B61*H13</f>
        <v>4012.1334681496464</v>
      </c>
      <c r="I61" s="19">
        <f t="shared" si="0"/>
        <v>8988.6118449473124</v>
      </c>
      <c r="J61" s="12"/>
      <c r="K61" s="2"/>
    </row>
    <row r="62" spans="1:11" ht="18.75" x14ac:dyDescent="0.2">
      <c r="A62" s="7" t="s">
        <v>44</v>
      </c>
      <c r="B62" s="8">
        <v>38.700000000000003</v>
      </c>
      <c r="C62" s="9">
        <v>13749</v>
      </c>
      <c r="D62" s="10"/>
      <c r="E62" s="10">
        <v>0</v>
      </c>
      <c r="F62" s="10">
        <v>0</v>
      </c>
      <c r="G62" s="11">
        <f>C62*G13</f>
        <v>5402.9891509911276</v>
      </c>
      <c r="H62" s="11">
        <f>B62*H13</f>
        <v>2504.347826086957</v>
      </c>
      <c r="I62" s="19">
        <f t="shared" si="0"/>
        <v>3953.6684885390423</v>
      </c>
      <c r="J62" s="14"/>
      <c r="K62" s="2"/>
    </row>
    <row r="63" spans="1:11" ht="18.75" x14ac:dyDescent="0.2">
      <c r="A63" s="7" t="s">
        <v>45</v>
      </c>
      <c r="B63" s="8">
        <v>146</v>
      </c>
      <c r="C63" s="9">
        <v>29346</v>
      </c>
      <c r="D63" s="10"/>
      <c r="E63" s="10">
        <v>0</v>
      </c>
      <c r="F63" s="10">
        <v>0</v>
      </c>
      <c r="G63" s="11">
        <f>C63*G13</f>
        <v>11532.192859479645</v>
      </c>
      <c r="H63" s="11">
        <f>B63*H13</f>
        <v>9447.9271991911028</v>
      </c>
      <c r="I63" s="19">
        <f t="shared" si="0"/>
        <v>10490.060029335375</v>
      </c>
      <c r="J63" s="14"/>
      <c r="K63" s="2"/>
    </row>
    <row r="64" spans="1:11" ht="18.75" x14ac:dyDescent="0.2">
      <c r="A64" s="7" t="s">
        <v>46</v>
      </c>
      <c r="B64" s="8">
        <v>123.4</v>
      </c>
      <c r="C64" s="9">
        <v>16004</v>
      </c>
      <c r="D64" s="10"/>
      <c r="E64" s="10">
        <v>0</v>
      </c>
      <c r="F64" s="10">
        <v>0</v>
      </c>
      <c r="G64" s="11">
        <f>C64*G13</f>
        <v>6289.1438193659178</v>
      </c>
      <c r="H64" s="11">
        <f>B64*H13</f>
        <v>7985.4398382204254</v>
      </c>
      <c r="I64" s="19">
        <f t="shared" si="0"/>
        <v>7137.2918287931716</v>
      </c>
      <c r="J64" s="12"/>
      <c r="K64" s="2"/>
    </row>
    <row r="65" spans="1:11" ht="18.75" x14ac:dyDescent="0.2">
      <c r="A65" s="7" t="s">
        <v>47</v>
      </c>
      <c r="B65" s="8">
        <v>31.7</v>
      </c>
      <c r="C65" s="9">
        <v>10406</v>
      </c>
      <c r="D65" s="10"/>
      <c r="E65" s="10">
        <v>0</v>
      </c>
      <c r="F65" s="10">
        <v>0</v>
      </c>
      <c r="G65" s="11">
        <f>C65*G13</f>
        <v>4089.2795916222035</v>
      </c>
      <c r="H65" s="11">
        <f>B65*H13</f>
        <v>2051.3650151668353</v>
      </c>
      <c r="I65" s="19">
        <f t="shared" si="0"/>
        <v>3070.3223033945196</v>
      </c>
      <c r="J65" s="14"/>
      <c r="K65" s="2"/>
    </row>
    <row r="66" spans="1:11" ht="18.75" x14ac:dyDescent="0.2">
      <c r="A66" s="7" t="s">
        <v>48</v>
      </c>
      <c r="B66" s="8">
        <v>45</v>
      </c>
      <c r="C66" s="9">
        <v>10056</v>
      </c>
      <c r="D66" s="10"/>
      <c r="E66" s="10">
        <v>0</v>
      </c>
      <c r="F66" s="10">
        <v>0</v>
      </c>
      <c r="G66" s="11">
        <f>C66*G13</f>
        <v>3951.7389557325464</v>
      </c>
      <c r="H66" s="11">
        <f>B66*H13</f>
        <v>2912.0323559150656</v>
      </c>
      <c r="I66" s="19">
        <f t="shared" si="0"/>
        <v>3431.8856558238058</v>
      </c>
      <c r="J66" s="12"/>
      <c r="K66" s="2"/>
    </row>
    <row r="67" spans="1:11" ht="18.75" x14ac:dyDescent="0.2">
      <c r="A67" s="7" t="s">
        <v>49</v>
      </c>
      <c r="B67" s="8">
        <v>20.100000000000001</v>
      </c>
      <c r="C67" s="9">
        <v>7510</v>
      </c>
      <c r="D67" s="10"/>
      <c r="E67" s="10">
        <v>0</v>
      </c>
      <c r="F67" s="10">
        <v>0</v>
      </c>
      <c r="G67" s="11">
        <f>C67*G13</f>
        <v>2951.2290729466413</v>
      </c>
      <c r="H67" s="11">
        <f>B67*H13</f>
        <v>1300.7077856420628</v>
      </c>
      <c r="I67" s="19">
        <f t="shared" si="0"/>
        <v>2125.9684292943521</v>
      </c>
      <c r="J67" s="12"/>
      <c r="K67" s="2"/>
    </row>
    <row r="68" spans="1:11" ht="18.75" x14ac:dyDescent="0.2">
      <c r="A68" s="7" t="s">
        <v>50</v>
      </c>
      <c r="B68" s="8">
        <v>46.8</v>
      </c>
      <c r="C68" s="9">
        <v>5704</v>
      </c>
      <c r="D68" s="10"/>
      <c r="E68" s="10">
        <v>0</v>
      </c>
      <c r="F68" s="10">
        <v>0</v>
      </c>
      <c r="G68" s="11">
        <f>C68*G13</f>
        <v>2241.5193917560109</v>
      </c>
      <c r="H68" s="11">
        <f>B68*H13</f>
        <v>3028.5136501516681</v>
      </c>
      <c r="I68" s="19">
        <f t="shared" si="0"/>
        <v>2635.0165209538395</v>
      </c>
      <c r="J68" s="12"/>
      <c r="K68" s="2"/>
    </row>
    <row r="69" spans="1:11" ht="18.75" x14ac:dyDescent="0.2">
      <c r="A69" s="7" t="s">
        <v>51</v>
      </c>
      <c r="B69" s="8">
        <v>13.9</v>
      </c>
      <c r="C69" s="9">
        <v>25449</v>
      </c>
      <c r="D69" s="10"/>
      <c r="E69" s="10">
        <v>0</v>
      </c>
      <c r="F69" s="10">
        <v>0</v>
      </c>
      <c r="G69" s="11">
        <f>C69*G13</f>
        <v>10000.776122159663</v>
      </c>
      <c r="H69" s="11">
        <f>B69*H13</f>
        <v>899.49443882709818</v>
      </c>
      <c r="I69" s="19">
        <f t="shared" si="0"/>
        <v>5450.1352804933804</v>
      </c>
      <c r="J69" s="12"/>
      <c r="K69" s="2"/>
    </row>
    <row r="70" spans="1:11" ht="24" customHeight="1" x14ac:dyDescent="0.2">
      <c r="A70" s="15" t="s">
        <v>199</v>
      </c>
      <c r="B70" s="16">
        <f>B71+B72+B73+B74+B75+B76+B77+B78+B79+B80+B81+B82+B83</f>
        <v>1338.6</v>
      </c>
      <c r="C70" s="21">
        <f>C71+C72+C73+C74+C75+C76+C77+C78+C79+C80+C81+C82+C83</f>
        <v>194689</v>
      </c>
      <c r="D70" s="18"/>
      <c r="E70" s="18">
        <v>0</v>
      </c>
      <c r="F70" s="18">
        <v>0</v>
      </c>
      <c r="G70" s="19">
        <f>C70*G13</f>
        <v>76507.568173489824</v>
      </c>
      <c r="H70" s="19">
        <f>B70*H13</f>
        <v>86623.255813953481</v>
      </c>
      <c r="I70" s="19">
        <f>(G70+H70)/2</f>
        <v>81565.411993721646</v>
      </c>
      <c r="J70" s="20">
        <f>D13*((C70/C13)*0.2+(B70/B13)*0.8)</f>
        <v>84600.118285860764</v>
      </c>
      <c r="K70" s="2"/>
    </row>
    <row r="71" spans="1:11" ht="22.5" customHeight="1" x14ac:dyDescent="0.2">
      <c r="A71" s="7" t="s">
        <v>199</v>
      </c>
      <c r="B71" s="8">
        <v>34.799999999999997</v>
      </c>
      <c r="C71" s="9">
        <v>0</v>
      </c>
      <c r="D71" s="10"/>
      <c r="E71" s="10">
        <v>0</v>
      </c>
      <c r="F71" s="10">
        <v>0</v>
      </c>
      <c r="G71" s="11">
        <f>C71*G13</f>
        <v>0</v>
      </c>
      <c r="H71" s="11">
        <f>B71*H13</f>
        <v>2251.9716885743173</v>
      </c>
      <c r="I71" s="19">
        <f t="shared" si="0"/>
        <v>1125.9858442871587</v>
      </c>
      <c r="J71" s="12"/>
      <c r="K71" s="2"/>
    </row>
    <row r="72" spans="1:11" ht="18.75" x14ac:dyDescent="0.2">
      <c r="A72" s="7" t="s">
        <v>52</v>
      </c>
      <c r="B72" s="8">
        <v>164.2</v>
      </c>
      <c r="C72" s="9">
        <v>71279</v>
      </c>
      <c r="D72" s="10"/>
      <c r="E72" s="10">
        <v>0</v>
      </c>
      <c r="F72" s="10">
        <v>0</v>
      </c>
      <c r="G72" s="11">
        <f>C72*G13</f>
        <v>28010.739958796756</v>
      </c>
      <c r="H72" s="11">
        <f>B72*H13</f>
        <v>10625.682507583417</v>
      </c>
      <c r="I72" s="19">
        <f t="shared" si="0"/>
        <v>19318.211233190086</v>
      </c>
      <c r="J72" s="14"/>
      <c r="K72" s="2"/>
    </row>
    <row r="73" spans="1:11" ht="18.75" x14ac:dyDescent="0.2">
      <c r="A73" s="7" t="s">
        <v>53</v>
      </c>
      <c r="B73" s="8">
        <v>12.2</v>
      </c>
      <c r="C73" s="9">
        <v>1121</v>
      </c>
      <c r="D73" s="10"/>
      <c r="E73" s="10">
        <v>0</v>
      </c>
      <c r="F73" s="10">
        <v>0</v>
      </c>
      <c r="G73" s="11">
        <f>C73*G13</f>
        <v>440.52300809230155</v>
      </c>
      <c r="H73" s="11">
        <f>B73*H13</f>
        <v>789.48432760364005</v>
      </c>
      <c r="I73" s="19">
        <f t="shared" si="0"/>
        <v>615.00366784797075</v>
      </c>
      <c r="J73" s="12"/>
      <c r="K73" s="2"/>
    </row>
    <row r="74" spans="1:11" ht="18.75" x14ac:dyDescent="0.2">
      <c r="A74" s="7" t="s">
        <v>54</v>
      </c>
      <c r="B74" s="8">
        <v>263.5</v>
      </c>
      <c r="C74" s="9">
        <v>13727</v>
      </c>
      <c r="D74" s="10"/>
      <c r="E74" s="10">
        <v>0</v>
      </c>
      <c r="F74" s="10">
        <v>0</v>
      </c>
      <c r="G74" s="11">
        <f>C74*G13</f>
        <v>5394.3437395923493</v>
      </c>
      <c r="H74" s="11">
        <f>B74*H13</f>
        <v>17051.567239635995</v>
      </c>
      <c r="I74" s="19">
        <f t="shared" si="0"/>
        <v>11222.955489614173</v>
      </c>
      <c r="J74" s="12"/>
      <c r="K74" s="2"/>
    </row>
    <row r="75" spans="1:11" ht="18.75" x14ac:dyDescent="0.2">
      <c r="A75" s="7" t="s">
        <v>55</v>
      </c>
      <c r="B75" s="8">
        <v>110.8</v>
      </c>
      <c r="C75" s="9">
        <v>13659</v>
      </c>
      <c r="D75" s="10"/>
      <c r="E75" s="10">
        <v>0</v>
      </c>
      <c r="F75" s="10">
        <v>0</v>
      </c>
      <c r="G75" s="11">
        <f>C75*G13</f>
        <v>5367.6215589052163</v>
      </c>
      <c r="H75" s="11">
        <f>B75*H13</f>
        <v>7170.0707785642062</v>
      </c>
      <c r="I75" s="19">
        <f t="shared" si="0"/>
        <v>6268.8461687347117</v>
      </c>
      <c r="J75" s="12"/>
      <c r="K75" s="2"/>
    </row>
    <row r="76" spans="1:11" ht="18.75" x14ac:dyDescent="0.2">
      <c r="A76" s="7" t="s">
        <v>56</v>
      </c>
      <c r="B76" s="8">
        <v>52.4</v>
      </c>
      <c r="C76" s="9">
        <v>17303</v>
      </c>
      <c r="D76" s="10"/>
      <c r="E76" s="10">
        <v>0</v>
      </c>
      <c r="F76" s="10">
        <v>0</v>
      </c>
      <c r="G76" s="11">
        <f>C76*G13</f>
        <v>6799.6160651392447</v>
      </c>
      <c r="H76" s="11">
        <f>B76*H13</f>
        <v>3390.8998988877656</v>
      </c>
      <c r="I76" s="19">
        <f t="shared" si="0"/>
        <v>5095.2579820135052</v>
      </c>
      <c r="J76" s="12"/>
      <c r="K76" s="2"/>
    </row>
    <row r="77" spans="1:11" ht="18.75" x14ac:dyDescent="0.2">
      <c r="A77" s="7" t="s">
        <v>57</v>
      </c>
      <c r="B77" s="8">
        <v>209.5</v>
      </c>
      <c r="C77" s="9">
        <v>22322</v>
      </c>
      <c r="D77" s="10"/>
      <c r="E77" s="10">
        <v>0</v>
      </c>
      <c r="F77" s="10">
        <v>0</v>
      </c>
      <c r="G77" s="11">
        <f>C77*G13</f>
        <v>8771.9487837969264</v>
      </c>
      <c r="H77" s="11">
        <f>B77*H13</f>
        <v>13557.128412537917</v>
      </c>
      <c r="I77" s="19">
        <f t="shared" si="0"/>
        <v>11164.538598167423</v>
      </c>
      <c r="J77" s="12"/>
      <c r="K77" s="2"/>
    </row>
    <row r="78" spans="1:11" ht="18.75" x14ac:dyDescent="0.2">
      <c r="A78" s="7" t="s">
        <v>58</v>
      </c>
      <c r="B78" s="8">
        <v>84.9</v>
      </c>
      <c r="C78" s="9">
        <v>9672</v>
      </c>
      <c r="D78" s="10"/>
      <c r="E78" s="10">
        <v>0</v>
      </c>
      <c r="F78" s="10">
        <v>0</v>
      </c>
      <c r="G78" s="11">
        <f>C78*G13</f>
        <v>3800.8372294993228</v>
      </c>
      <c r="H78" s="11">
        <f>B78*H13</f>
        <v>5494.0343781597576</v>
      </c>
      <c r="I78" s="19">
        <f t="shared" si="0"/>
        <v>4647.4358038295404</v>
      </c>
      <c r="J78" s="12"/>
      <c r="K78" s="2"/>
    </row>
    <row r="79" spans="1:11" ht="18.75" x14ac:dyDescent="0.2">
      <c r="A79" s="7" t="s">
        <v>59</v>
      </c>
      <c r="B79" s="8">
        <v>56.2</v>
      </c>
      <c r="C79" s="9">
        <v>6568</v>
      </c>
      <c r="D79" s="10"/>
      <c r="E79" s="10">
        <v>0</v>
      </c>
      <c r="F79" s="10">
        <v>0</v>
      </c>
      <c r="G79" s="11">
        <f>C79*G13</f>
        <v>2581.048275780764</v>
      </c>
      <c r="H79" s="11">
        <f>B79*H13</f>
        <v>3636.8048533872602</v>
      </c>
      <c r="I79" s="19">
        <f t="shared" si="0"/>
        <v>3108.9265645840123</v>
      </c>
      <c r="J79" s="12"/>
      <c r="K79" s="2"/>
    </row>
    <row r="80" spans="1:11" ht="18.75" x14ac:dyDescent="0.2">
      <c r="A80" s="7" t="s">
        <v>60</v>
      </c>
      <c r="B80" s="8">
        <v>93.6</v>
      </c>
      <c r="C80" s="9">
        <v>10063</v>
      </c>
      <c r="D80" s="10"/>
      <c r="E80" s="10">
        <v>0</v>
      </c>
      <c r="F80" s="10">
        <v>0</v>
      </c>
      <c r="G80" s="11">
        <f>C80*G13</f>
        <v>3954.4897684503394</v>
      </c>
      <c r="H80" s="11">
        <f>B80*H13</f>
        <v>6057.0273003033362</v>
      </c>
      <c r="I80" s="19">
        <f t="shared" ref="I80:I83" si="1">(G80+H80)/2</f>
        <v>5005.7585343768378</v>
      </c>
      <c r="J80" s="12"/>
      <c r="K80" s="2"/>
    </row>
    <row r="81" spans="1:11" ht="18.75" x14ac:dyDescent="0.2">
      <c r="A81" s="7" t="s">
        <v>61</v>
      </c>
      <c r="B81" s="8">
        <v>86</v>
      </c>
      <c r="C81" s="9">
        <v>14730</v>
      </c>
      <c r="D81" s="10"/>
      <c r="E81" s="10">
        <v>0</v>
      </c>
      <c r="F81" s="10">
        <v>0</v>
      </c>
      <c r="G81" s="11">
        <f>C81*G13</f>
        <v>5788.4959047275661</v>
      </c>
      <c r="H81" s="11">
        <f>B81*H13</f>
        <v>5565.217391304348</v>
      </c>
      <c r="I81" s="19">
        <f t="shared" si="1"/>
        <v>5676.856648015957</v>
      </c>
      <c r="J81" s="12"/>
      <c r="K81" s="2"/>
    </row>
    <row r="82" spans="1:11" ht="18.75" x14ac:dyDescent="0.2">
      <c r="A82" s="7" t="s">
        <v>62</v>
      </c>
      <c r="B82" s="8">
        <v>57.3</v>
      </c>
      <c r="C82" s="9">
        <v>5738</v>
      </c>
      <c r="D82" s="10"/>
      <c r="E82" s="10">
        <v>0</v>
      </c>
      <c r="F82" s="10">
        <v>0</v>
      </c>
      <c r="G82" s="11">
        <f>C82*G13</f>
        <v>2254.8804820995774</v>
      </c>
      <c r="H82" s="11">
        <f>B82*H13</f>
        <v>3707.9878665318502</v>
      </c>
      <c r="I82" s="19">
        <f t="shared" si="1"/>
        <v>2981.4341743157138</v>
      </c>
      <c r="J82" s="12"/>
      <c r="K82" s="2"/>
    </row>
    <row r="83" spans="1:11" ht="18.75" x14ac:dyDescent="0.2">
      <c r="A83" s="7" t="s">
        <v>63</v>
      </c>
      <c r="B83" s="8">
        <v>113.2</v>
      </c>
      <c r="C83" s="9">
        <v>8507</v>
      </c>
      <c r="D83" s="10"/>
      <c r="E83" s="10">
        <v>0</v>
      </c>
      <c r="F83" s="10">
        <v>0</v>
      </c>
      <c r="G83" s="11">
        <f>C83*G13</f>
        <v>3343.023398609464</v>
      </c>
      <c r="H83" s="11">
        <f>B83*H13</f>
        <v>7325.3791708796771</v>
      </c>
      <c r="I83" s="19">
        <f t="shared" si="1"/>
        <v>5334.2012847445703</v>
      </c>
      <c r="J83" s="12"/>
      <c r="K83" s="2"/>
    </row>
    <row r="84" spans="1:11" ht="58.5" customHeight="1" x14ac:dyDescent="0.2">
      <c r="A84" s="15" t="s">
        <v>220</v>
      </c>
      <c r="B84" s="16">
        <f>B85+B86+B87+B88+B89+B90+B91+B92+B93+B94+B95+B96+B97+B98+B99+B100+B101+B102</f>
        <v>1487.3999999999999</v>
      </c>
      <c r="C84" s="21">
        <f>C85+C86+C87+C88+C89+C90+C91+C92+C93+C94+C95+C96+C97+C98+C99+C100+C101+C102</f>
        <v>261522</v>
      </c>
      <c r="D84" s="18"/>
      <c r="E84" s="18">
        <v>0</v>
      </c>
      <c r="F84" s="18">
        <v>0</v>
      </c>
      <c r="G84" s="19">
        <f>C84*G13</f>
        <v>102771.14908324253</v>
      </c>
      <c r="H84" s="19">
        <f>B84*H13</f>
        <v>96252.376137512634</v>
      </c>
      <c r="I84" s="19">
        <f>(G84+H84)/2</f>
        <v>99511.762610377584</v>
      </c>
      <c r="J84" s="20">
        <f>D13*((C84/C13)*0.2+(B84/B13)*0.8)</f>
        <v>97556.130726658623</v>
      </c>
      <c r="K84" s="2"/>
    </row>
    <row r="85" spans="1:11" ht="18.75" x14ac:dyDescent="0.2">
      <c r="A85" s="7" t="s">
        <v>207</v>
      </c>
      <c r="B85" s="8">
        <v>159.9</v>
      </c>
      <c r="C85" s="9">
        <v>0</v>
      </c>
      <c r="D85" s="10"/>
      <c r="E85" s="10">
        <v>0</v>
      </c>
      <c r="F85" s="10">
        <v>0</v>
      </c>
      <c r="G85" s="11">
        <f>C85*G13</f>
        <v>0</v>
      </c>
      <c r="H85" s="11">
        <f>B85*H13</f>
        <v>10347.421638018201</v>
      </c>
      <c r="I85" s="19">
        <f t="shared" ref="I85:I102" si="2">(G85+H85)/2</f>
        <v>5173.7108190091003</v>
      </c>
      <c r="J85" s="12"/>
      <c r="K85" s="2"/>
    </row>
    <row r="86" spans="1:11" ht="18.75" x14ac:dyDescent="0.2">
      <c r="A86" s="7" t="s">
        <v>64</v>
      </c>
      <c r="B86" s="8">
        <v>119.4</v>
      </c>
      <c r="C86" s="9">
        <v>91719</v>
      </c>
      <c r="D86" s="10"/>
      <c r="E86" s="10">
        <v>0</v>
      </c>
      <c r="F86" s="10">
        <v>0</v>
      </c>
      <c r="G86" s="11">
        <f>C86*G13</f>
        <v>36043.113094752727</v>
      </c>
      <c r="H86" s="11">
        <f>B86*H13</f>
        <v>7726.5925176946421</v>
      </c>
      <c r="I86" s="19">
        <f t="shared" si="2"/>
        <v>21884.852806223684</v>
      </c>
      <c r="J86" s="12"/>
      <c r="K86" s="2"/>
    </row>
    <row r="87" spans="1:11" ht="18.75" x14ac:dyDescent="0.2">
      <c r="A87" s="7" t="s">
        <v>65</v>
      </c>
      <c r="B87" s="8">
        <v>52</v>
      </c>
      <c r="C87" s="9">
        <v>25706</v>
      </c>
      <c r="D87" s="10"/>
      <c r="E87" s="10">
        <v>0</v>
      </c>
      <c r="F87" s="10">
        <v>0</v>
      </c>
      <c r="G87" s="11">
        <f>C87*G13</f>
        <v>10101.770246227212</v>
      </c>
      <c r="H87" s="11">
        <f>B87*H13</f>
        <v>3365.0151668351873</v>
      </c>
      <c r="I87" s="19">
        <f t="shared" si="2"/>
        <v>6733.3927065312</v>
      </c>
      <c r="J87" s="14"/>
      <c r="K87" s="2"/>
    </row>
    <row r="88" spans="1:11" ht="18.75" x14ac:dyDescent="0.2">
      <c r="A88" s="7" t="s">
        <v>66</v>
      </c>
      <c r="B88" s="8">
        <v>256.39999999999998</v>
      </c>
      <c r="C88" s="9">
        <v>17982</v>
      </c>
      <c r="D88" s="10"/>
      <c r="E88" s="10">
        <v>0</v>
      </c>
      <c r="F88" s="10">
        <v>0</v>
      </c>
      <c r="G88" s="11">
        <f>C88*G13</f>
        <v>7066.4448987651795</v>
      </c>
      <c r="H88" s="11">
        <f>B88*H13</f>
        <v>16592.113245702731</v>
      </c>
      <c r="I88" s="19">
        <f t="shared" si="2"/>
        <v>11829.279072233956</v>
      </c>
      <c r="J88" s="12"/>
      <c r="K88" s="2"/>
    </row>
    <row r="89" spans="1:11" ht="18.75" x14ac:dyDescent="0.2">
      <c r="A89" s="7" t="s">
        <v>67</v>
      </c>
      <c r="B89" s="8">
        <v>31.3</v>
      </c>
      <c r="C89" s="9">
        <v>5792</v>
      </c>
      <c r="D89" s="10"/>
      <c r="E89" s="10">
        <v>0</v>
      </c>
      <c r="F89" s="10">
        <v>0</v>
      </c>
      <c r="G89" s="11">
        <f>C89*G13</f>
        <v>2276.1010373511244</v>
      </c>
      <c r="H89" s="11">
        <f>B89*H13</f>
        <v>2025.480283114257</v>
      </c>
      <c r="I89" s="19">
        <f t="shared" si="2"/>
        <v>2150.7906602326907</v>
      </c>
      <c r="J89" s="12"/>
      <c r="K89" s="2"/>
    </row>
    <row r="90" spans="1:11" ht="18.75" x14ac:dyDescent="0.2">
      <c r="A90" s="7" t="s">
        <v>68</v>
      </c>
      <c r="B90" s="8">
        <v>117.4</v>
      </c>
      <c r="C90" s="9">
        <v>17174</v>
      </c>
      <c r="D90" s="10"/>
      <c r="E90" s="10">
        <v>0</v>
      </c>
      <c r="F90" s="10">
        <v>0</v>
      </c>
      <c r="G90" s="11">
        <f>C90*G13</f>
        <v>6748.9225164827712</v>
      </c>
      <c r="H90" s="11">
        <f>B90*H13</f>
        <v>7597.1688574317495</v>
      </c>
      <c r="I90" s="19">
        <f t="shared" si="2"/>
        <v>7173.0456869572608</v>
      </c>
      <c r="J90" s="12"/>
      <c r="K90" s="2"/>
    </row>
    <row r="91" spans="1:11" ht="18.75" x14ac:dyDescent="0.2">
      <c r="A91" s="7" t="s">
        <v>69</v>
      </c>
      <c r="B91" s="8">
        <v>45.4</v>
      </c>
      <c r="C91" s="9">
        <v>9559</v>
      </c>
      <c r="D91" s="10"/>
      <c r="E91" s="10">
        <v>0</v>
      </c>
      <c r="F91" s="10">
        <v>0</v>
      </c>
      <c r="G91" s="11">
        <f>C91*G13</f>
        <v>3756.4312527692332</v>
      </c>
      <c r="H91" s="11">
        <f>B91*H13</f>
        <v>2937.917087967644</v>
      </c>
      <c r="I91" s="19">
        <f t="shared" si="2"/>
        <v>3347.1741703684384</v>
      </c>
      <c r="J91" s="12"/>
      <c r="K91" s="2"/>
    </row>
    <row r="92" spans="1:11" ht="18.75" x14ac:dyDescent="0.2">
      <c r="A92" s="7" t="s">
        <v>70</v>
      </c>
      <c r="B92" s="8">
        <v>74.900000000000006</v>
      </c>
      <c r="C92" s="9">
        <v>8406</v>
      </c>
      <c r="D92" s="10"/>
      <c r="E92" s="10">
        <v>0</v>
      </c>
      <c r="F92" s="10">
        <v>0</v>
      </c>
      <c r="G92" s="11">
        <f>C92*G13</f>
        <v>3303.333100824163</v>
      </c>
      <c r="H92" s="11">
        <f>B92*H13</f>
        <v>4846.9160768452984</v>
      </c>
      <c r="I92" s="19">
        <f t="shared" si="2"/>
        <v>4075.1245888347307</v>
      </c>
      <c r="J92" s="12"/>
      <c r="K92" s="2"/>
    </row>
    <row r="93" spans="1:11" ht="18.75" x14ac:dyDescent="0.2">
      <c r="A93" s="7" t="s">
        <v>71</v>
      </c>
      <c r="B93" s="8">
        <v>28.5</v>
      </c>
      <c r="C93" s="9">
        <v>8917</v>
      </c>
      <c r="D93" s="10"/>
      <c r="E93" s="10">
        <v>0</v>
      </c>
      <c r="F93" s="10">
        <v>0</v>
      </c>
      <c r="G93" s="11">
        <f>C93*G13</f>
        <v>3504.1424292230622</v>
      </c>
      <c r="H93" s="11">
        <f>B93*H13</f>
        <v>1844.2871587462084</v>
      </c>
      <c r="I93" s="19">
        <f t="shared" si="2"/>
        <v>2674.2147939846354</v>
      </c>
      <c r="J93" s="12"/>
      <c r="K93" s="2"/>
    </row>
    <row r="94" spans="1:11" ht="18.75" x14ac:dyDescent="0.2">
      <c r="A94" s="7" t="s">
        <v>72</v>
      </c>
      <c r="B94" s="8">
        <v>65</v>
      </c>
      <c r="C94" s="9">
        <v>10042</v>
      </c>
      <c r="D94" s="10"/>
      <c r="E94" s="10">
        <v>0</v>
      </c>
      <c r="F94" s="10">
        <v>0</v>
      </c>
      <c r="G94" s="11">
        <f>C94*G13</f>
        <v>3946.23733029696</v>
      </c>
      <c r="H94" s="11">
        <f>B94*H13</f>
        <v>4206.2689585439839</v>
      </c>
      <c r="I94" s="19">
        <f t="shared" si="2"/>
        <v>4076.2531444204719</v>
      </c>
      <c r="J94" s="14"/>
      <c r="K94" s="2"/>
    </row>
    <row r="95" spans="1:11" ht="18.75" x14ac:dyDescent="0.2">
      <c r="A95" s="7" t="s">
        <v>73</v>
      </c>
      <c r="B95" s="8">
        <v>31.5</v>
      </c>
      <c r="C95" s="9">
        <v>6703</v>
      </c>
      <c r="D95" s="10"/>
      <c r="E95" s="10">
        <v>0</v>
      </c>
      <c r="F95" s="10">
        <v>0</v>
      </c>
      <c r="G95" s="11">
        <f>C95*G13</f>
        <v>2634.099663909632</v>
      </c>
      <c r="H95" s="11">
        <f>B95*H13</f>
        <v>2038.4226491405461</v>
      </c>
      <c r="I95" s="19">
        <f t="shared" si="2"/>
        <v>2336.2611565250891</v>
      </c>
      <c r="J95" s="12"/>
      <c r="K95" s="2"/>
    </row>
    <row r="96" spans="1:11" ht="18.75" x14ac:dyDescent="0.2">
      <c r="A96" s="7" t="s">
        <v>74</v>
      </c>
      <c r="B96" s="8">
        <v>69.900000000000006</v>
      </c>
      <c r="C96" s="9">
        <v>6396</v>
      </c>
      <c r="D96" s="10"/>
      <c r="E96" s="10">
        <v>0</v>
      </c>
      <c r="F96" s="10">
        <v>0</v>
      </c>
      <c r="G96" s="11">
        <f>C96*G13</f>
        <v>2513.4568775721327</v>
      </c>
      <c r="H96" s="11">
        <f>B96*H13</f>
        <v>4523.3569261880693</v>
      </c>
      <c r="I96" s="19">
        <f t="shared" si="2"/>
        <v>3518.406901880101</v>
      </c>
      <c r="J96" s="12"/>
      <c r="K96" s="2"/>
    </row>
    <row r="97" spans="1:11" ht="18.75" x14ac:dyDescent="0.2">
      <c r="A97" s="7" t="s">
        <v>75</v>
      </c>
      <c r="B97" s="8">
        <v>84</v>
      </c>
      <c r="C97" s="9">
        <v>6173</v>
      </c>
      <c r="D97" s="10"/>
      <c r="E97" s="10">
        <v>0</v>
      </c>
      <c r="F97" s="10">
        <v>0</v>
      </c>
      <c r="G97" s="11">
        <f>C97*G13</f>
        <v>2425.8238438481512</v>
      </c>
      <c r="H97" s="11">
        <f>B97*H13</f>
        <v>5435.7937310414563</v>
      </c>
      <c r="I97" s="19">
        <f t="shared" si="2"/>
        <v>3930.8087874448038</v>
      </c>
      <c r="J97" s="12"/>
      <c r="K97" s="2"/>
    </row>
    <row r="98" spans="1:11" ht="18.75" x14ac:dyDescent="0.2">
      <c r="A98" s="7" t="s">
        <v>76</v>
      </c>
      <c r="B98" s="8">
        <v>43.8</v>
      </c>
      <c r="C98" s="9">
        <v>9768</v>
      </c>
      <c r="D98" s="10"/>
      <c r="E98" s="10">
        <v>0</v>
      </c>
      <c r="F98" s="10">
        <v>0</v>
      </c>
      <c r="G98" s="11">
        <f>C98*G13</f>
        <v>3838.5626610576287</v>
      </c>
      <c r="H98" s="11">
        <f>B98*H13</f>
        <v>2834.3781597573306</v>
      </c>
      <c r="I98" s="19">
        <f t="shared" si="2"/>
        <v>3336.4704104074799</v>
      </c>
      <c r="J98" s="14"/>
      <c r="K98" s="2"/>
    </row>
    <row r="99" spans="1:11" ht="18.75" x14ac:dyDescent="0.2">
      <c r="A99" s="7" t="s">
        <v>77</v>
      </c>
      <c r="B99" s="8">
        <v>74.599999999999994</v>
      </c>
      <c r="C99" s="9">
        <v>12688</v>
      </c>
      <c r="D99" s="10"/>
      <c r="E99" s="10">
        <v>0</v>
      </c>
      <c r="F99" s="10">
        <v>0</v>
      </c>
      <c r="G99" s="11">
        <f>C99*G13</f>
        <v>4986.0445376227672</v>
      </c>
      <c r="H99" s="11">
        <f>B99*H13</f>
        <v>4827.5025278058647</v>
      </c>
      <c r="I99" s="19">
        <f t="shared" si="2"/>
        <v>4906.7735327143164</v>
      </c>
      <c r="J99" s="12"/>
      <c r="K99" s="2"/>
    </row>
    <row r="100" spans="1:11" ht="18.75" x14ac:dyDescent="0.2">
      <c r="A100" s="7" t="s">
        <v>78</v>
      </c>
      <c r="B100" s="8">
        <v>63.9</v>
      </c>
      <c r="C100" s="9">
        <v>7004</v>
      </c>
      <c r="D100" s="10"/>
      <c r="E100" s="10">
        <v>0</v>
      </c>
      <c r="F100" s="10">
        <v>0</v>
      </c>
      <c r="G100" s="11">
        <f>C100*G13</f>
        <v>2752.3846107747368</v>
      </c>
      <c r="H100" s="11">
        <f>B100*H13</f>
        <v>4135.0859453993935</v>
      </c>
      <c r="I100" s="19">
        <f t="shared" si="2"/>
        <v>3443.7352780870651</v>
      </c>
      <c r="J100" s="12"/>
      <c r="K100" s="2"/>
    </row>
    <row r="101" spans="1:11" ht="18.75" x14ac:dyDescent="0.2">
      <c r="A101" s="7" t="s">
        <v>79</v>
      </c>
      <c r="B101" s="8">
        <v>89</v>
      </c>
      <c r="C101" s="9">
        <v>10049</v>
      </c>
      <c r="D101" s="10"/>
      <c r="E101" s="10">
        <v>0</v>
      </c>
      <c r="F101" s="10">
        <v>0</v>
      </c>
      <c r="G101" s="11">
        <f>C101*G13</f>
        <v>3948.9881430147534</v>
      </c>
      <c r="H101" s="11">
        <f>B101*H13</f>
        <v>5759.3528816986855</v>
      </c>
      <c r="I101" s="19">
        <f t="shared" si="2"/>
        <v>4854.170512356719</v>
      </c>
      <c r="J101" s="12"/>
      <c r="K101" s="2"/>
    </row>
    <row r="102" spans="1:11" ht="18.75" x14ac:dyDescent="0.2">
      <c r="A102" s="7" t="s">
        <v>80</v>
      </c>
      <c r="B102" s="8">
        <v>80.5</v>
      </c>
      <c r="C102" s="9">
        <v>7444</v>
      </c>
      <c r="D102" s="10"/>
      <c r="E102" s="10">
        <v>0</v>
      </c>
      <c r="F102" s="10">
        <v>0</v>
      </c>
      <c r="G102" s="11">
        <f>C102*G13</f>
        <v>2925.2928387503057</v>
      </c>
      <c r="H102" s="11">
        <f>B102*H13</f>
        <v>5209.302325581396</v>
      </c>
      <c r="I102" s="19">
        <f t="shared" si="2"/>
        <v>4067.2975821658511</v>
      </c>
      <c r="J102" s="12"/>
      <c r="K102" s="2"/>
    </row>
    <row r="103" spans="1:11" ht="18.75" x14ac:dyDescent="0.2">
      <c r="A103" s="15" t="s">
        <v>192</v>
      </c>
      <c r="B103" s="16">
        <f>B104+B105+B106+B107+B108+B109+B110+B111+B112+B113+B114+B115</f>
        <v>683</v>
      </c>
      <c r="C103" s="21">
        <f>C104+C105+C106+C107+C108+C109+C110+C111+C112+C113+C114+C115</f>
        <v>83361</v>
      </c>
      <c r="D103" s="18"/>
      <c r="E103" s="18">
        <v>0</v>
      </c>
      <c r="F103" s="18">
        <v>0</v>
      </c>
      <c r="G103" s="19">
        <f>C103*G13</f>
        <v>32758.642709707718</v>
      </c>
      <c r="H103" s="19">
        <f>B103*H13</f>
        <v>44198.179979777553</v>
      </c>
      <c r="I103" s="19">
        <f>(G103+H103)/2</f>
        <v>38478.411344742635</v>
      </c>
      <c r="J103" s="20">
        <f>D13*((C103/C13)*0.2+(B103/B13)*0.8)</f>
        <v>41910.27252576359</v>
      </c>
      <c r="K103" s="2"/>
    </row>
    <row r="104" spans="1:11" ht="18.75" x14ac:dyDescent="0.2">
      <c r="A104" s="7" t="s">
        <v>192</v>
      </c>
      <c r="B104" s="8">
        <v>104.6</v>
      </c>
      <c r="C104" s="9">
        <v>0</v>
      </c>
      <c r="D104" s="10"/>
      <c r="E104" s="10">
        <v>0</v>
      </c>
      <c r="F104" s="10">
        <v>0</v>
      </c>
      <c r="G104" s="11">
        <f>C104*G13</f>
        <v>0</v>
      </c>
      <c r="H104" s="11">
        <f>B104*H13</f>
        <v>6768.8574317492412</v>
      </c>
      <c r="I104" s="19">
        <f t="shared" ref="I104:I115" si="3">(G104+H104)/2</f>
        <v>3384.4287158746206</v>
      </c>
      <c r="J104" s="12"/>
      <c r="K104" s="2"/>
    </row>
    <row r="105" spans="1:11" ht="18.75" x14ac:dyDescent="0.2">
      <c r="A105" s="7" t="s">
        <v>81</v>
      </c>
      <c r="B105" s="8">
        <v>112.2</v>
      </c>
      <c r="C105" s="9">
        <v>48987</v>
      </c>
      <c r="D105" s="10"/>
      <c r="E105" s="10">
        <v>0</v>
      </c>
      <c r="F105" s="10">
        <v>0</v>
      </c>
      <c r="G105" s="11">
        <f>C105*G13</f>
        <v>19250.580372361797</v>
      </c>
      <c r="H105" s="11">
        <f>B105*H13</f>
        <v>7260.6673407482313</v>
      </c>
      <c r="I105" s="19">
        <f t="shared" si="3"/>
        <v>13255.623856555014</v>
      </c>
      <c r="J105" s="12"/>
      <c r="K105" s="2"/>
    </row>
    <row r="106" spans="1:11" ht="18.75" x14ac:dyDescent="0.2">
      <c r="A106" s="7" t="s">
        <v>82</v>
      </c>
      <c r="B106" s="8">
        <v>34.299999999999997</v>
      </c>
      <c r="C106" s="9">
        <v>9553</v>
      </c>
      <c r="D106" s="10"/>
      <c r="E106" s="10">
        <v>0</v>
      </c>
      <c r="F106" s="10">
        <v>0</v>
      </c>
      <c r="G106" s="11">
        <f>C106*G13</f>
        <v>3754.0734132968391</v>
      </c>
      <c r="H106" s="11">
        <f>B106*H13</f>
        <v>2219.6157735085944</v>
      </c>
      <c r="I106" s="19">
        <f t="shared" si="3"/>
        <v>2986.8445934027168</v>
      </c>
      <c r="J106" s="12"/>
      <c r="K106" s="2"/>
    </row>
    <row r="107" spans="1:11" ht="18.75" x14ac:dyDescent="0.2">
      <c r="A107" s="7" t="s">
        <v>83</v>
      </c>
      <c r="B107" s="8">
        <v>59.1</v>
      </c>
      <c r="C107" s="9">
        <v>6714</v>
      </c>
      <c r="D107" s="10"/>
      <c r="E107" s="10">
        <v>0</v>
      </c>
      <c r="F107" s="10">
        <v>0</v>
      </c>
      <c r="G107" s="11">
        <f>C107*G13</f>
        <v>2638.4223696090212</v>
      </c>
      <c r="H107" s="11">
        <f>B107*H13</f>
        <v>3824.4691607684531</v>
      </c>
      <c r="I107" s="19">
        <f t="shared" si="3"/>
        <v>3231.4457651887369</v>
      </c>
      <c r="J107" s="12"/>
      <c r="K107" s="2"/>
    </row>
    <row r="108" spans="1:11" ht="18.75" x14ac:dyDescent="0.2">
      <c r="A108" s="7" t="s">
        <v>84</v>
      </c>
      <c r="B108" s="8">
        <v>25.6</v>
      </c>
      <c r="C108" s="9">
        <v>1274</v>
      </c>
      <c r="D108" s="10"/>
      <c r="E108" s="10">
        <v>0</v>
      </c>
      <c r="F108" s="10">
        <v>0</v>
      </c>
      <c r="G108" s="11">
        <f>C108*G13</f>
        <v>500.64791463835161</v>
      </c>
      <c r="H108" s="11">
        <f>B108*H13</f>
        <v>1656.6228513650153</v>
      </c>
      <c r="I108" s="19">
        <f t="shared" si="3"/>
        <v>1078.6353830016835</v>
      </c>
      <c r="J108" s="12"/>
      <c r="K108" s="2"/>
    </row>
    <row r="109" spans="1:11" ht="18.75" x14ac:dyDescent="0.2">
      <c r="A109" s="7" t="s">
        <v>85</v>
      </c>
      <c r="B109" s="8">
        <v>95.1</v>
      </c>
      <c r="C109" s="9">
        <v>3363</v>
      </c>
      <c r="D109" s="10"/>
      <c r="E109" s="10">
        <v>0</v>
      </c>
      <c r="F109" s="10">
        <v>0</v>
      </c>
      <c r="G109" s="11">
        <f>C109*G13</f>
        <v>1321.5690242769047</v>
      </c>
      <c r="H109" s="11">
        <f>B109*H13</f>
        <v>6154.0950455005059</v>
      </c>
      <c r="I109" s="19">
        <f t="shared" si="3"/>
        <v>3737.8320348887055</v>
      </c>
      <c r="J109" s="12"/>
      <c r="K109" s="2"/>
    </row>
    <row r="110" spans="1:11" ht="18.75" x14ac:dyDescent="0.2">
      <c r="A110" s="7" t="s">
        <v>86</v>
      </c>
      <c r="B110" s="8">
        <v>56.3</v>
      </c>
      <c r="C110" s="9">
        <v>2503</v>
      </c>
      <c r="D110" s="10"/>
      <c r="E110" s="10">
        <v>0</v>
      </c>
      <c r="F110" s="10">
        <v>0</v>
      </c>
      <c r="G110" s="11">
        <f>C110*G13</f>
        <v>983.61203323374741</v>
      </c>
      <c r="H110" s="11">
        <f>B110*H13</f>
        <v>3643.2760364004043</v>
      </c>
      <c r="I110" s="19">
        <f t="shared" si="3"/>
        <v>2313.444034817076</v>
      </c>
      <c r="J110" s="12"/>
      <c r="K110" s="2"/>
    </row>
    <row r="111" spans="1:11" ht="18.75" x14ac:dyDescent="0.2">
      <c r="A111" s="7" t="s">
        <v>87</v>
      </c>
      <c r="B111" s="8">
        <v>40.5</v>
      </c>
      <c r="C111" s="9">
        <v>1154</v>
      </c>
      <c r="D111" s="10"/>
      <c r="E111" s="10">
        <v>0</v>
      </c>
      <c r="F111" s="10">
        <v>0</v>
      </c>
      <c r="G111" s="11">
        <f>C111*G13</f>
        <v>453.49112519046923</v>
      </c>
      <c r="H111" s="11">
        <f>B111*H13</f>
        <v>2620.8291203235594</v>
      </c>
      <c r="I111" s="19">
        <f t="shared" si="3"/>
        <v>1537.1601227570143</v>
      </c>
      <c r="J111" s="12"/>
      <c r="K111" s="2"/>
    </row>
    <row r="112" spans="1:11" ht="18.75" x14ac:dyDescent="0.2">
      <c r="A112" s="7" t="s">
        <v>88</v>
      </c>
      <c r="B112" s="8">
        <v>34.5</v>
      </c>
      <c r="C112" s="9">
        <v>1272</v>
      </c>
      <c r="D112" s="10"/>
      <c r="E112" s="10">
        <v>0</v>
      </c>
      <c r="F112" s="10">
        <v>0</v>
      </c>
      <c r="G112" s="11">
        <f>C112*G13</f>
        <v>499.86196814755357</v>
      </c>
      <c r="H112" s="11">
        <f>B112*H13</f>
        <v>2232.5581395348836</v>
      </c>
      <c r="I112" s="19">
        <f t="shared" si="3"/>
        <v>1366.2100538412185</v>
      </c>
      <c r="J112" s="12"/>
      <c r="K112" s="2"/>
    </row>
    <row r="113" spans="1:11" ht="18.75" x14ac:dyDescent="0.2">
      <c r="A113" s="7" t="s">
        <v>89</v>
      </c>
      <c r="B113" s="8">
        <v>35.700000000000003</v>
      </c>
      <c r="C113" s="9">
        <v>3345</v>
      </c>
      <c r="D113" s="10"/>
      <c r="E113" s="10">
        <v>0</v>
      </c>
      <c r="F113" s="10">
        <v>0</v>
      </c>
      <c r="G113" s="11">
        <f>C113*G13</f>
        <v>1314.4955058597222</v>
      </c>
      <c r="H113" s="11">
        <f>B113*H13</f>
        <v>2310.212335692619</v>
      </c>
      <c r="I113" s="19">
        <f t="shared" si="3"/>
        <v>1812.3539207761705</v>
      </c>
      <c r="J113" s="12"/>
      <c r="K113" s="2"/>
    </row>
    <row r="114" spans="1:11" ht="18.75" x14ac:dyDescent="0.2">
      <c r="A114" s="7" t="s">
        <v>90</v>
      </c>
      <c r="B114" s="8">
        <v>40.799999999999997</v>
      </c>
      <c r="C114" s="9">
        <v>3946</v>
      </c>
      <c r="D114" s="10"/>
      <c r="E114" s="10">
        <v>0</v>
      </c>
      <c r="F114" s="10">
        <v>0</v>
      </c>
      <c r="G114" s="11">
        <f>C114*G13</f>
        <v>1550.6724263445335</v>
      </c>
      <c r="H114" s="11">
        <f>B114*H13</f>
        <v>2640.2426693629927</v>
      </c>
      <c r="I114" s="19">
        <f t="shared" si="3"/>
        <v>2095.4575478537631</v>
      </c>
      <c r="J114" s="14"/>
      <c r="K114" s="2"/>
    </row>
    <row r="115" spans="1:11" ht="18.75" x14ac:dyDescent="0.2">
      <c r="A115" s="7" t="s">
        <v>91</v>
      </c>
      <c r="B115" s="8">
        <v>44.3</v>
      </c>
      <c r="C115" s="9">
        <v>1250</v>
      </c>
      <c r="D115" s="10"/>
      <c r="E115" s="10">
        <v>0</v>
      </c>
      <c r="F115" s="10">
        <v>0</v>
      </c>
      <c r="G115" s="11">
        <f>C115*G13</f>
        <v>491.21655674877513</v>
      </c>
      <c r="H115" s="11">
        <f>B115*H13</f>
        <v>2866.7340748230536</v>
      </c>
      <c r="I115" s="19">
        <f t="shared" si="3"/>
        <v>1678.9753157859143</v>
      </c>
      <c r="J115" s="14"/>
      <c r="K115" s="2"/>
    </row>
    <row r="116" spans="1:11" ht="18.75" x14ac:dyDescent="0.2">
      <c r="A116" s="15" t="s">
        <v>200</v>
      </c>
      <c r="B116" s="16">
        <f>B117+B118+B119+B120+B121+B122+B123</f>
        <v>274.20000000000005</v>
      </c>
      <c r="C116" s="21">
        <f>C117+C118+C119+C120+C121+C122+C123</f>
        <v>58942</v>
      </c>
      <c r="D116" s="18"/>
      <c r="E116" s="18">
        <v>0</v>
      </c>
      <c r="F116" s="18">
        <v>0</v>
      </c>
      <c r="G116" s="19">
        <f>C116*G13</f>
        <v>23162.629030309043</v>
      </c>
      <c r="H116" s="19">
        <f>B116*H13</f>
        <v>17743.983822042472</v>
      </c>
      <c r="I116" s="19">
        <f>(G116+H116)/2</f>
        <v>20453.306426175757</v>
      </c>
      <c r="J116" s="20">
        <f>D13*((C116/C13)*0.2+(B116/B13)*0.8)</f>
        <v>18827.712863695782</v>
      </c>
      <c r="K116" s="2"/>
    </row>
    <row r="117" spans="1:11" ht="18.75" x14ac:dyDescent="0.2">
      <c r="A117" s="7" t="s">
        <v>200</v>
      </c>
      <c r="B117" s="8">
        <v>5.5</v>
      </c>
      <c r="C117" s="9">
        <v>0</v>
      </c>
      <c r="D117" s="10"/>
      <c r="E117" s="10">
        <v>0</v>
      </c>
      <c r="F117" s="10">
        <v>0</v>
      </c>
      <c r="G117" s="11">
        <f>C117*G13</f>
        <v>0</v>
      </c>
      <c r="H117" s="11">
        <f>B117*H13</f>
        <v>355.91506572295248</v>
      </c>
      <c r="I117" s="19">
        <f t="shared" ref="I117:I123" si="4">(G117+H117)/2</f>
        <v>177.95753286147624</v>
      </c>
      <c r="J117" s="12"/>
      <c r="K117" s="2"/>
    </row>
    <row r="118" spans="1:11" ht="18.75" x14ac:dyDescent="0.2">
      <c r="A118" s="7" t="s">
        <v>92</v>
      </c>
      <c r="B118" s="8">
        <v>52.2</v>
      </c>
      <c r="C118" s="9">
        <v>49631</v>
      </c>
      <c r="D118" s="10"/>
      <c r="E118" s="10">
        <v>0</v>
      </c>
      <c r="F118" s="10">
        <v>0</v>
      </c>
      <c r="G118" s="11">
        <f>C118*G13</f>
        <v>19503.655142398769</v>
      </c>
      <c r="H118" s="11">
        <f>B118*H13</f>
        <v>3377.9575328614765</v>
      </c>
      <c r="I118" s="19">
        <f t="shared" si="4"/>
        <v>11440.806337630123</v>
      </c>
      <c r="J118" s="14"/>
      <c r="K118" s="2"/>
    </row>
    <row r="119" spans="1:11" ht="18.75" x14ac:dyDescent="0.2">
      <c r="A119" s="7" t="s">
        <v>93</v>
      </c>
      <c r="B119" s="8">
        <v>89.6</v>
      </c>
      <c r="C119" s="9">
        <v>2893</v>
      </c>
      <c r="D119" s="10"/>
      <c r="E119" s="10">
        <v>0</v>
      </c>
      <c r="F119" s="10">
        <v>0</v>
      </c>
      <c r="G119" s="11">
        <f>C119*G13</f>
        <v>1136.8715989393652</v>
      </c>
      <c r="H119" s="11">
        <f>B119*H13</f>
        <v>5798.1799797775529</v>
      </c>
      <c r="I119" s="19">
        <f t="shared" si="4"/>
        <v>3467.525789358459</v>
      </c>
      <c r="J119" s="12"/>
      <c r="K119" s="2"/>
    </row>
    <row r="120" spans="1:11" ht="18.75" x14ac:dyDescent="0.2">
      <c r="A120" s="7" t="s">
        <v>94</v>
      </c>
      <c r="B120" s="8">
        <v>44.6</v>
      </c>
      <c r="C120" s="9">
        <v>2834</v>
      </c>
      <c r="D120" s="10"/>
      <c r="E120" s="10">
        <v>0</v>
      </c>
      <c r="F120" s="10">
        <v>0</v>
      </c>
      <c r="G120" s="11">
        <f>C120*G13</f>
        <v>1113.686177460823</v>
      </c>
      <c r="H120" s="11">
        <f>B120*H13</f>
        <v>2886.1476238624878</v>
      </c>
      <c r="I120" s="19">
        <f t="shared" si="4"/>
        <v>1999.9169006616553</v>
      </c>
      <c r="J120" s="12"/>
      <c r="K120" s="2"/>
    </row>
    <row r="121" spans="1:11" ht="18.75" x14ac:dyDescent="0.2">
      <c r="A121" s="7" t="s">
        <v>95</v>
      </c>
      <c r="B121" s="8">
        <v>24.9</v>
      </c>
      <c r="C121" s="9">
        <v>886</v>
      </c>
      <c r="D121" s="10"/>
      <c r="E121" s="10">
        <v>0</v>
      </c>
      <c r="F121" s="10">
        <v>0</v>
      </c>
      <c r="G121" s="11">
        <f>C121*G13</f>
        <v>348.17429542353182</v>
      </c>
      <c r="H121" s="11">
        <f>B121*H13</f>
        <v>1611.324570273003</v>
      </c>
      <c r="I121" s="19">
        <f t="shared" si="4"/>
        <v>979.74943284826736</v>
      </c>
      <c r="J121" s="12"/>
      <c r="K121" s="2"/>
    </row>
    <row r="122" spans="1:11" ht="18.75" x14ac:dyDescent="0.2">
      <c r="A122" s="7" t="s">
        <v>96</v>
      </c>
      <c r="B122" s="8">
        <v>30.9</v>
      </c>
      <c r="C122" s="9">
        <v>1378</v>
      </c>
      <c r="D122" s="10"/>
      <c r="E122" s="10">
        <v>0</v>
      </c>
      <c r="F122" s="10">
        <v>0</v>
      </c>
      <c r="G122" s="11">
        <f>C122*G13</f>
        <v>541.51713215984978</v>
      </c>
      <c r="H122" s="11">
        <f>B122*H13</f>
        <v>1999.5955510616784</v>
      </c>
      <c r="I122" s="19">
        <f t="shared" si="4"/>
        <v>1270.5563416107641</v>
      </c>
      <c r="J122" s="12"/>
      <c r="K122" s="2"/>
    </row>
    <row r="123" spans="1:11" ht="18.75" x14ac:dyDescent="0.2">
      <c r="A123" s="7" t="s">
        <v>97</v>
      </c>
      <c r="B123" s="8">
        <v>26.5</v>
      </c>
      <c r="C123" s="9">
        <v>1320</v>
      </c>
      <c r="D123" s="10"/>
      <c r="E123" s="10">
        <v>0</v>
      </c>
      <c r="F123" s="10">
        <v>0</v>
      </c>
      <c r="G123" s="11">
        <f>C123*G13</f>
        <v>518.72468392670658</v>
      </c>
      <c r="H123" s="11">
        <f>B123*H13</f>
        <v>1714.8634984833166</v>
      </c>
      <c r="I123" s="19">
        <f t="shared" si="4"/>
        <v>1116.7940912050117</v>
      </c>
      <c r="J123" s="12"/>
      <c r="K123" s="2"/>
    </row>
    <row r="124" spans="1:11" ht="18.75" x14ac:dyDescent="0.2">
      <c r="A124" s="15" t="s">
        <v>208</v>
      </c>
      <c r="B124" s="16">
        <f>B125+B126+B127+B128+B129+B130+B131+B132+B133+B134+B135+B136</f>
        <v>548.5</v>
      </c>
      <c r="C124" s="21">
        <f>C125+C126+C127+C128+C129+C130+C131+C132+C133+C134+C135+C136</f>
        <v>108186</v>
      </c>
      <c r="D124" s="18"/>
      <c r="E124" s="18">
        <v>0</v>
      </c>
      <c r="F124" s="18">
        <v>0</v>
      </c>
      <c r="G124" s="19">
        <f>C124*G13</f>
        <v>42514.203526738391</v>
      </c>
      <c r="H124" s="19">
        <f>B124*H13</f>
        <v>35494.438827098078</v>
      </c>
      <c r="I124" s="19">
        <f>(G124+H124)/2</f>
        <v>39004.321176918238</v>
      </c>
      <c r="J124" s="20">
        <f>D13*((C124/C13)*0.2+(B124/B13)*0.8)</f>
        <v>36898.391767026143</v>
      </c>
      <c r="K124" s="2"/>
    </row>
    <row r="125" spans="1:11" ht="18.75" x14ac:dyDescent="0.2">
      <c r="A125" s="7" t="s">
        <v>201</v>
      </c>
      <c r="B125" s="8">
        <v>36.6</v>
      </c>
      <c r="C125" s="9">
        <v>0</v>
      </c>
      <c r="D125" s="10"/>
      <c r="E125" s="10">
        <v>0</v>
      </c>
      <c r="F125" s="10">
        <v>0</v>
      </c>
      <c r="G125" s="11">
        <f>C125*G13</f>
        <v>0</v>
      </c>
      <c r="H125" s="11">
        <f>B125*H13</f>
        <v>2368.4529828109203</v>
      </c>
      <c r="I125" s="19">
        <f t="shared" ref="I125:I136" si="5">(G125+H125)/2</f>
        <v>1184.2264914054601</v>
      </c>
      <c r="J125" s="12"/>
      <c r="K125" s="2"/>
    </row>
    <row r="126" spans="1:11" ht="18.75" x14ac:dyDescent="0.2">
      <c r="A126" s="7" t="s">
        <v>108</v>
      </c>
      <c r="B126" s="8">
        <v>76.5</v>
      </c>
      <c r="C126" s="9">
        <v>28039</v>
      </c>
      <c r="D126" s="10"/>
      <c r="E126" s="10">
        <v>0</v>
      </c>
      <c r="F126" s="10">
        <v>0</v>
      </c>
      <c r="G126" s="11">
        <f>C126*G13</f>
        <v>11018.576827743125</v>
      </c>
      <c r="H126" s="11">
        <f>B126*H13</f>
        <v>4950.4550050556118</v>
      </c>
      <c r="I126" s="19">
        <f t="shared" si="5"/>
        <v>7984.5159163993685</v>
      </c>
      <c r="J126" s="12"/>
      <c r="K126" s="2"/>
    </row>
    <row r="127" spans="1:11" ht="18.75" x14ac:dyDescent="0.2">
      <c r="A127" s="7" t="s">
        <v>98</v>
      </c>
      <c r="B127" s="8">
        <v>34.700000000000003</v>
      </c>
      <c r="C127" s="9">
        <v>13850</v>
      </c>
      <c r="D127" s="10"/>
      <c r="E127" s="10">
        <v>0</v>
      </c>
      <c r="F127" s="10">
        <v>0</v>
      </c>
      <c r="G127" s="11">
        <f>C127*G13</f>
        <v>5442.6794487764291</v>
      </c>
      <c r="H127" s="11">
        <f>B127*H13</f>
        <v>2245.5005055611732</v>
      </c>
      <c r="I127" s="19">
        <f t="shared" si="5"/>
        <v>3844.0899771688009</v>
      </c>
      <c r="J127" s="12"/>
      <c r="K127" s="2"/>
    </row>
    <row r="128" spans="1:11" ht="18.75" x14ac:dyDescent="0.2">
      <c r="A128" s="7" t="s">
        <v>99</v>
      </c>
      <c r="B128" s="8">
        <v>71.599999999999994</v>
      </c>
      <c r="C128" s="9">
        <v>25258</v>
      </c>
      <c r="D128" s="10"/>
      <c r="E128" s="10">
        <v>0</v>
      </c>
      <c r="F128" s="10">
        <v>0</v>
      </c>
      <c r="G128" s="11">
        <f>C128*G13</f>
        <v>9925.718232288451</v>
      </c>
      <c r="H128" s="11">
        <f>B128*H13</f>
        <v>4633.3670374115263</v>
      </c>
      <c r="I128" s="19">
        <f t="shared" si="5"/>
        <v>7279.5426348499886</v>
      </c>
      <c r="J128" s="12"/>
      <c r="K128" s="2"/>
    </row>
    <row r="129" spans="1:11" ht="18.75" x14ac:dyDescent="0.2">
      <c r="A129" s="7" t="s">
        <v>100</v>
      </c>
      <c r="B129" s="8">
        <v>88.9</v>
      </c>
      <c r="C129" s="9">
        <v>13143</v>
      </c>
      <c r="D129" s="10"/>
      <c r="E129" s="10">
        <v>0</v>
      </c>
      <c r="F129" s="10">
        <v>0</v>
      </c>
      <c r="G129" s="11">
        <f>C129*G13</f>
        <v>5164.8473642793215</v>
      </c>
      <c r="H129" s="11">
        <f>B129*H13</f>
        <v>5752.8816986855418</v>
      </c>
      <c r="I129" s="19">
        <f t="shared" si="5"/>
        <v>5458.8645314824316</v>
      </c>
      <c r="J129" s="12"/>
      <c r="K129" s="2"/>
    </row>
    <row r="130" spans="1:11" ht="18.75" x14ac:dyDescent="0.2">
      <c r="A130" s="7" t="s">
        <v>101</v>
      </c>
      <c r="B130" s="8">
        <v>81.099999999999994</v>
      </c>
      <c r="C130" s="9">
        <v>6666</v>
      </c>
      <c r="D130" s="10"/>
      <c r="E130" s="10">
        <v>0</v>
      </c>
      <c r="F130" s="10">
        <v>0</v>
      </c>
      <c r="G130" s="11">
        <f>C130*G13</f>
        <v>2619.5596538298682</v>
      </c>
      <c r="H130" s="11">
        <f>B130*H13</f>
        <v>5248.1294236602625</v>
      </c>
      <c r="I130" s="19">
        <f t="shared" si="5"/>
        <v>3933.8445387450656</v>
      </c>
      <c r="J130" s="14"/>
      <c r="K130" s="2"/>
    </row>
    <row r="131" spans="1:11" ht="18.75" x14ac:dyDescent="0.2">
      <c r="A131" s="7" t="s">
        <v>102</v>
      </c>
      <c r="B131" s="8">
        <v>32</v>
      </c>
      <c r="C131" s="9">
        <v>3725</v>
      </c>
      <c r="D131" s="10"/>
      <c r="E131" s="10">
        <v>0</v>
      </c>
      <c r="F131" s="10">
        <v>0</v>
      </c>
      <c r="G131" s="11">
        <f>C131*G13</f>
        <v>1463.8253391113499</v>
      </c>
      <c r="H131" s="11">
        <f>B131*H13</f>
        <v>2070.778564206269</v>
      </c>
      <c r="I131" s="19">
        <f t="shared" si="5"/>
        <v>1767.3019516588095</v>
      </c>
      <c r="J131" s="12"/>
      <c r="K131" s="2"/>
    </row>
    <row r="132" spans="1:11" ht="18.75" x14ac:dyDescent="0.2">
      <c r="A132" s="7" t="s">
        <v>103</v>
      </c>
      <c r="B132" s="8">
        <v>7.1</v>
      </c>
      <c r="C132" s="9">
        <v>5876</v>
      </c>
      <c r="D132" s="10"/>
      <c r="E132" s="10">
        <v>0</v>
      </c>
      <c r="F132" s="10">
        <v>0</v>
      </c>
      <c r="G132" s="11">
        <f>C132*G13</f>
        <v>2309.1107899646422</v>
      </c>
      <c r="H132" s="11">
        <f>B132*H13</f>
        <v>459.45399393326591</v>
      </c>
      <c r="I132" s="19">
        <f t="shared" si="5"/>
        <v>1384.282391948954</v>
      </c>
      <c r="J132" s="12"/>
      <c r="K132" s="2"/>
    </row>
    <row r="133" spans="1:11" ht="18.75" x14ac:dyDescent="0.2">
      <c r="A133" s="7" t="s">
        <v>104</v>
      </c>
      <c r="B133" s="8">
        <v>14.5</v>
      </c>
      <c r="C133" s="9">
        <v>4353</v>
      </c>
      <c r="D133" s="10"/>
      <c r="E133" s="10">
        <v>0</v>
      </c>
      <c r="F133" s="10">
        <v>0</v>
      </c>
      <c r="G133" s="11">
        <f>C133*G13</f>
        <v>1710.6125372219346</v>
      </c>
      <c r="H133" s="11">
        <f>B133*H13</f>
        <v>938.32153690596567</v>
      </c>
      <c r="I133" s="19">
        <f t="shared" si="5"/>
        <v>1324.4670370639501</v>
      </c>
      <c r="J133" s="14"/>
      <c r="K133" s="2"/>
    </row>
    <row r="134" spans="1:11" ht="18.75" x14ac:dyDescent="0.2">
      <c r="A134" s="7" t="s">
        <v>105</v>
      </c>
      <c r="B134" s="8">
        <v>36.799999999999997</v>
      </c>
      <c r="C134" s="9">
        <v>2784</v>
      </c>
      <c r="D134" s="10"/>
      <c r="E134" s="10">
        <v>0</v>
      </c>
      <c r="F134" s="10">
        <v>0</v>
      </c>
      <c r="G134" s="11">
        <f>C134*G13</f>
        <v>1094.037515190872</v>
      </c>
      <c r="H134" s="11">
        <f>B134*H13</f>
        <v>2381.395348837209</v>
      </c>
      <c r="I134" s="19">
        <f t="shared" si="5"/>
        <v>1737.7164320140405</v>
      </c>
      <c r="J134" s="12"/>
      <c r="K134" s="2"/>
    </row>
    <row r="135" spans="1:11" ht="18.75" x14ac:dyDescent="0.2">
      <c r="A135" s="7" t="s">
        <v>106</v>
      </c>
      <c r="B135" s="8">
        <v>33.1</v>
      </c>
      <c r="C135" s="9">
        <v>1533</v>
      </c>
      <c r="D135" s="10"/>
      <c r="E135" s="10">
        <v>0</v>
      </c>
      <c r="F135" s="10">
        <v>0</v>
      </c>
      <c r="G135" s="11">
        <f>C135*G13</f>
        <v>602.42798519669782</v>
      </c>
      <c r="H135" s="11">
        <f>B135*H13</f>
        <v>2141.9615773508594</v>
      </c>
      <c r="I135" s="19">
        <f t="shared" si="5"/>
        <v>1372.1947812737785</v>
      </c>
      <c r="J135" s="12"/>
      <c r="K135" s="2"/>
    </row>
    <row r="136" spans="1:11" ht="18.75" x14ac:dyDescent="0.2">
      <c r="A136" s="7" t="s">
        <v>107</v>
      </c>
      <c r="B136" s="8">
        <v>35.6</v>
      </c>
      <c r="C136" s="9">
        <v>2959</v>
      </c>
      <c r="D136" s="10"/>
      <c r="E136" s="10">
        <v>0</v>
      </c>
      <c r="F136" s="10">
        <v>0</v>
      </c>
      <c r="G136" s="11">
        <f>C136*G13</f>
        <v>1162.8078331357005</v>
      </c>
      <c r="H136" s="11">
        <f>B136*H13</f>
        <v>2303.7411526794745</v>
      </c>
      <c r="I136" s="19">
        <f t="shared" si="5"/>
        <v>1733.2744929075875</v>
      </c>
      <c r="J136" s="12"/>
      <c r="K136" s="2"/>
    </row>
    <row r="137" spans="1:11" ht="42.75" customHeight="1" x14ac:dyDescent="0.2">
      <c r="A137" s="15" t="s">
        <v>193</v>
      </c>
      <c r="B137" s="16">
        <f>B138+B139+B140+B141+B142+B143</f>
        <v>426.29999999999995</v>
      </c>
      <c r="C137" s="21">
        <f>C138+C139+C140+C141+C142+C143</f>
        <v>27168</v>
      </c>
      <c r="D137" s="18"/>
      <c r="E137" s="18">
        <v>0</v>
      </c>
      <c r="F137" s="18">
        <v>0</v>
      </c>
      <c r="G137" s="19">
        <f>C137*G13</f>
        <v>10676.297131000578</v>
      </c>
      <c r="H137" s="19">
        <f>B137*H13</f>
        <v>27586.653185035386</v>
      </c>
      <c r="I137" s="19">
        <f>(G137+H137)/2</f>
        <v>19131.47515801798</v>
      </c>
      <c r="J137" s="20">
        <f>D13*((C137/C13)*0.2+(B137/B13)*0.8)</f>
        <v>24204.581974228429</v>
      </c>
      <c r="K137" s="2"/>
    </row>
    <row r="138" spans="1:11" ht="23.25" customHeight="1" x14ac:dyDescent="0.2">
      <c r="A138" s="7" t="s">
        <v>193</v>
      </c>
      <c r="B138" s="8">
        <v>138.80000000000001</v>
      </c>
      <c r="C138" s="9">
        <v>0</v>
      </c>
      <c r="D138" s="10"/>
      <c r="E138" s="10">
        <v>0</v>
      </c>
      <c r="F138" s="10">
        <v>0</v>
      </c>
      <c r="G138" s="11">
        <f>C138*G13</f>
        <v>0</v>
      </c>
      <c r="H138" s="11">
        <f>B138*H13</f>
        <v>8982.0020222446929</v>
      </c>
      <c r="I138" s="19">
        <f t="shared" ref="I138:I143" si="6">(G138+H138)/2</f>
        <v>4491.0010111223464</v>
      </c>
      <c r="J138" s="14"/>
      <c r="K138" s="2"/>
    </row>
    <row r="139" spans="1:11" ht="19.5" customHeight="1" x14ac:dyDescent="0.2">
      <c r="A139" s="7" t="s">
        <v>109</v>
      </c>
      <c r="B139" s="8">
        <v>69.7</v>
      </c>
      <c r="C139" s="9">
        <v>18967</v>
      </c>
      <c r="D139" s="10"/>
      <c r="E139" s="10">
        <v>0</v>
      </c>
      <c r="F139" s="10">
        <v>0</v>
      </c>
      <c r="G139" s="11">
        <f>C139*G13</f>
        <v>7453.5235454832145</v>
      </c>
      <c r="H139" s="11">
        <f>B139*H13</f>
        <v>4510.4145601617802</v>
      </c>
      <c r="I139" s="19">
        <f t="shared" si="6"/>
        <v>5981.9690528224974</v>
      </c>
      <c r="J139" s="12"/>
      <c r="K139" s="2"/>
    </row>
    <row r="140" spans="1:11" ht="22.5" customHeight="1" x14ac:dyDescent="0.2">
      <c r="A140" s="7" t="s">
        <v>113</v>
      </c>
      <c r="B140" s="8">
        <v>29.5</v>
      </c>
      <c r="C140" s="9">
        <v>904</v>
      </c>
      <c r="D140" s="10"/>
      <c r="E140" s="10">
        <v>0</v>
      </c>
      <c r="F140" s="10">
        <v>0</v>
      </c>
      <c r="G140" s="11">
        <f>C140*G13</f>
        <v>355.24781384071417</v>
      </c>
      <c r="H140" s="11">
        <f>B140*H13</f>
        <v>1908.9989888776543</v>
      </c>
      <c r="I140" s="19">
        <f t="shared" si="6"/>
        <v>1132.1234013591843</v>
      </c>
      <c r="J140" s="12"/>
      <c r="K140" s="2"/>
    </row>
    <row r="141" spans="1:11" ht="21" customHeight="1" x14ac:dyDescent="0.2">
      <c r="A141" s="7" t="s">
        <v>110</v>
      </c>
      <c r="B141" s="8">
        <v>110.5</v>
      </c>
      <c r="C141" s="9">
        <v>3775</v>
      </c>
      <c r="D141" s="10"/>
      <c r="E141" s="10">
        <v>0</v>
      </c>
      <c r="F141" s="10">
        <v>0</v>
      </c>
      <c r="G141" s="11">
        <f>C141*G13</f>
        <v>1483.4740013813009</v>
      </c>
      <c r="H141" s="11">
        <f>B141*H13</f>
        <v>7150.6572295247724</v>
      </c>
      <c r="I141" s="19">
        <f t="shared" si="6"/>
        <v>4317.065615453037</v>
      </c>
      <c r="J141" s="12"/>
      <c r="K141" s="2"/>
    </row>
    <row r="142" spans="1:11" ht="22.5" customHeight="1" x14ac:dyDescent="0.2">
      <c r="A142" s="7" t="s">
        <v>111</v>
      </c>
      <c r="B142" s="8">
        <v>41.9</v>
      </c>
      <c r="C142" s="9">
        <v>2175</v>
      </c>
      <c r="D142" s="10"/>
      <c r="E142" s="10">
        <v>0</v>
      </c>
      <c r="F142" s="10">
        <v>0</v>
      </c>
      <c r="G142" s="11">
        <f>C142*G13</f>
        <v>854.71680874286881</v>
      </c>
      <c r="H142" s="11">
        <f>B142*H13</f>
        <v>2711.4256825075836</v>
      </c>
      <c r="I142" s="19">
        <f t="shared" si="6"/>
        <v>1783.0712456252263</v>
      </c>
      <c r="J142" s="12"/>
      <c r="K142" s="2"/>
    </row>
    <row r="143" spans="1:11" ht="18.75" x14ac:dyDescent="0.2">
      <c r="A143" s="7" t="s">
        <v>112</v>
      </c>
      <c r="B143" s="8">
        <v>35.9</v>
      </c>
      <c r="C143" s="9">
        <v>1347</v>
      </c>
      <c r="D143" s="10"/>
      <c r="E143" s="10">
        <v>0</v>
      </c>
      <c r="F143" s="10">
        <v>0</v>
      </c>
      <c r="G143" s="11">
        <f>C143*G13</f>
        <v>529.33496155248008</v>
      </c>
      <c r="H143" s="11">
        <f>B143*H13</f>
        <v>2323.1547017189082</v>
      </c>
      <c r="I143" s="19">
        <f t="shared" si="6"/>
        <v>1426.244831635694</v>
      </c>
      <c r="J143" s="12"/>
      <c r="K143" s="2"/>
    </row>
    <row r="144" spans="1:11" ht="18.75" x14ac:dyDescent="0.2">
      <c r="A144" s="15" t="s">
        <v>194</v>
      </c>
      <c r="B144" s="16">
        <f>B145+B146+B147+B148+B149+B150+B151+B152+B153+B154+B155+B156+B157+B158+B159+B160</f>
        <v>593.49999999999989</v>
      </c>
      <c r="C144" s="21">
        <f>C145+C146+C147+C148+C149+C150+C151+C152+C153+C154+C155+C156+C157+C158+C159+C160</f>
        <v>90576</v>
      </c>
      <c r="D144" s="18"/>
      <c r="E144" s="18">
        <v>0</v>
      </c>
      <c r="F144" s="18">
        <v>0</v>
      </c>
      <c r="G144" s="19">
        <f>C144*G13</f>
        <v>35593.94467526165</v>
      </c>
      <c r="H144" s="19">
        <f>B144*H13</f>
        <v>38406.471183013142</v>
      </c>
      <c r="I144" s="19">
        <f>(G144+H144)/2</f>
        <v>37000.207929137396</v>
      </c>
      <c r="J144" s="20">
        <f>D13*((C144/C13)*0.2+(B144/B13)*0.8)</f>
        <v>37843.965881462835</v>
      </c>
      <c r="K144" s="2"/>
    </row>
    <row r="145" spans="1:11" ht="24.75" customHeight="1" x14ac:dyDescent="0.2">
      <c r="A145" s="7" t="s">
        <v>194</v>
      </c>
      <c r="B145" s="8">
        <v>45.1</v>
      </c>
      <c r="C145" s="9">
        <v>0</v>
      </c>
      <c r="D145" s="10"/>
      <c r="E145" s="10">
        <v>0</v>
      </c>
      <c r="F145" s="10">
        <v>0</v>
      </c>
      <c r="G145" s="11">
        <f>C145*G13</f>
        <v>0</v>
      </c>
      <c r="H145" s="11">
        <f>B145*H13</f>
        <v>2918.5035389282107</v>
      </c>
      <c r="I145" s="19">
        <f t="shared" ref="I145:I160" si="7">(G145+H145)/2</f>
        <v>1459.2517694641053</v>
      </c>
      <c r="J145" s="14"/>
      <c r="K145" s="2"/>
    </row>
    <row r="146" spans="1:11" ht="18.75" x14ac:dyDescent="0.2">
      <c r="A146" s="7" t="s">
        <v>188</v>
      </c>
      <c r="B146" s="8">
        <v>52.6</v>
      </c>
      <c r="C146" s="9">
        <v>18642</v>
      </c>
      <c r="D146" s="10"/>
      <c r="E146" s="10">
        <v>0</v>
      </c>
      <c r="F146" s="10">
        <v>0</v>
      </c>
      <c r="G146" s="11">
        <f>C146*G13</f>
        <v>7325.8072407285335</v>
      </c>
      <c r="H146" s="11">
        <f>B146*H13</f>
        <v>3403.8422649140548</v>
      </c>
      <c r="I146" s="19">
        <f t="shared" si="7"/>
        <v>5364.8247528212942</v>
      </c>
      <c r="J146" s="12"/>
      <c r="K146" s="2"/>
    </row>
    <row r="147" spans="1:11" ht="19.5" customHeight="1" x14ac:dyDescent="0.2">
      <c r="A147" s="7" t="s">
        <v>114</v>
      </c>
      <c r="B147" s="8">
        <v>15</v>
      </c>
      <c r="C147" s="9">
        <v>2524</v>
      </c>
      <c r="D147" s="10"/>
      <c r="E147" s="10">
        <v>0</v>
      </c>
      <c r="F147" s="10">
        <v>0</v>
      </c>
      <c r="G147" s="11">
        <f>C147*G13</f>
        <v>991.86447138712674</v>
      </c>
      <c r="H147" s="11">
        <f>B147*H13</f>
        <v>970.67745197168858</v>
      </c>
      <c r="I147" s="19">
        <f t="shared" si="7"/>
        <v>981.27096167940772</v>
      </c>
      <c r="J147" s="12"/>
      <c r="K147" s="2"/>
    </row>
    <row r="148" spans="1:11" ht="18.75" x14ac:dyDescent="0.2">
      <c r="A148" s="7" t="s">
        <v>115</v>
      </c>
      <c r="B148" s="8">
        <v>33.1</v>
      </c>
      <c r="C148" s="9">
        <v>12736</v>
      </c>
      <c r="D148" s="10"/>
      <c r="E148" s="10">
        <v>0</v>
      </c>
      <c r="F148" s="10">
        <v>0</v>
      </c>
      <c r="G148" s="11">
        <f>C148*G13</f>
        <v>5004.9072534019206</v>
      </c>
      <c r="H148" s="11">
        <f>B148*H13</f>
        <v>2141.9615773508594</v>
      </c>
      <c r="I148" s="19">
        <f t="shared" si="7"/>
        <v>3573.43441537639</v>
      </c>
      <c r="J148" s="12"/>
      <c r="K148" s="2"/>
    </row>
    <row r="149" spans="1:11" ht="18.75" x14ac:dyDescent="0.2">
      <c r="A149" s="7" t="s">
        <v>116</v>
      </c>
      <c r="B149" s="8">
        <v>79.8</v>
      </c>
      <c r="C149" s="9">
        <v>6334</v>
      </c>
      <c r="D149" s="10"/>
      <c r="E149" s="10">
        <v>0</v>
      </c>
      <c r="F149" s="10">
        <v>0</v>
      </c>
      <c r="G149" s="11">
        <f>C149*G13</f>
        <v>2489.0925363573933</v>
      </c>
      <c r="H149" s="11">
        <f>B149*H13</f>
        <v>5164.004044489383</v>
      </c>
      <c r="I149" s="19">
        <f t="shared" si="7"/>
        <v>3826.5482904233882</v>
      </c>
      <c r="J149" s="12"/>
      <c r="K149" s="2"/>
    </row>
    <row r="150" spans="1:11" ht="18.75" x14ac:dyDescent="0.2">
      <c r="A150" s="7" t="s">
        <v>117</v>
      </c>
      <c r="B150" s="8">
        <v>40</v>
      </c>
      <c r="C150" s="9">
        <v>5136</v>
      </c>
      <c r="D150" s="10"/>
      <c r="E150" s="10">
        <v>0</v>
      </c>
      <c r="F150" s="10">
        <v>0</v>
      </c>
      <c r="G150" s="11">
        <f>C150*G13</f>
        <v>2018.3105883693675</v>
      </c>
      <c r="H150" s="11">
        <f>B150*H13</f>
        <v>2588.4732052578365</v>
      </c>
      <c r="I150" s="19">
        <f t="shared" si="7"/>
        <v>2303.3918968136022</v>
      </c>
      <c r="J150" s="12"/>
      <c r="K150" s="2"/>
    </row>
    <row r="151" spans="1:11" ht="18.75" x14ac:dyDescent="0.2">
      <c r="A151" s="7" t="s">
        <v>118</v>
      </c>
      <c r="B151" s="8">
        <v>32.6</v>
      </c>
      <c r="C151" s="9">
        <v>3259</v>
      </c>
      <c r="D151" s="10"/>
      <c r="E151" s="10">
        <v>0</v>
      </c>
      <c r="F151" s="10">
        <v>0</v>
      </c>
      <c r="G151" s="11">
        <f>C151*G13</f>
        <v>1280.6998067554066</v>
      </c>
      <c r="H151" s="11">
        <f>B151*H13</f>
        <v>2109.6056622851365</v>
      </c>
      <c r="I151" s="19">
        <f t="shared" si="7"/>
        <v>1695.1527345202717</v>
      </c>
      <c r="J151" s="12"/>
      <c r="K151" s="2"/>
    </row>
    <row r="152" spans="1:11" ht="18.75" x14ac:dyDescent="0.2">
      <c r="A152" s="7" t="s">
        <v>119</v>
      </c>
      <c r="B152" s="8">
        <v>25.9</v>
      </c>
      <c r="C152" s="9">
        <v>5006</v>
      </c>
      <c r="D152" s="10"/>
      <c r="E152" s="10">
        <v>0</v>
      </c>
      <c r="F152" s="10">
        <v>0</v>
      </c>
      <c r="G152" s="11">
        <f>C152*G13</f>
        <v>1967.2240664674948</v>
      </c>
      <c r="H152" s="11">
        <f>B152*H13</f>
        <v>1676.0364004044488</v>
      </c>
      <c r="I152" s="19">
        <f t="shared" si="7"/>
        <v>1821.6302334359718</v>
      </c>
      <c r="J152" s="12"/>
      <c r="K152" s="2"/>
    </row>
    <row r="153" spans="1:11" ht="18.75" x14ac:dyDescent="0.2">
      <c r="A153" s="7" t="s">
        <v>120</v>
      </c>
      <c r="B153" s="8">
        <v>34.9</v>
      </c>
      <c r="C153" s="9">
        <v>8557</v>
      </c>
      <c r="D153" s="10"/>
      <c r="E153" s="10">
        <v>0</v>
      </c>
      <c r="F153" s="10">
        <v>0</v>
      </c>
      <c r="G153" s="11">
        <f>C153*G13</f>
        <v>3362.6720608794153</v>
      </c>
      <c r="H153" s="11">
        <f>B153*H13</f>
        <v>2258.4428715874619</v>
      </c>
      <c r="I153" s="19">
        <f t="shared" si="7"/>
        <v>2810.5574662334384</v>
      </c>
      <c r="J153" s="14"/>
      <c r="K153" s="2"/>
    </row>
    <row r="154" spans="1:11" ht="18.75" x14ac:dyDescent="0.2">
      <c r="A154" s="7" t="s">
        <v>121</v>
      </c>
      <c r="B154" s="8">
        <v>30.4</v>
      </c>
      <c r="C154" s="9">
        <v>6258</v>
      </c>
      <c r="D154" s="10"/>
      <c r="E154" s="10">
        <v>0</v>
      </c>
      <c r="F154" s="10">
        <v>0</v>
      </c>
      <c r="G154" s="11">
        <f>C154*G13</f>
        <v>2459.2265697070679</v>
      </c>
      <c r="H154" s="11">
        <f>B154*H13</f>
        <v>1967.2396359959555</v>
      </c>
      <c r="I154" s="19">
        <f t="shared" si="7"/>
        <v>2213.2331028515118</v>
      </c>
      <c r="J154" s="14"/>
      <c r="K154" s="2"/>
    </row>
    <row r="155" spans="1:11" ht="18.75" x14ac:dyDescent="0.2">
      <c r="A155" s="7" t="s">
        <v>122</v>
      </c>
      <c r="B155" s="8">
        <v>53.1</v>
      </c>
      <c r="C155" s="9">
        <v>2392</v>
      </c>
      <c r="D155" s="10"/>
      <c r="E155" s="10">
        <v>0</v>
      </c>
      <c r="F155" s="10">
        <v>0</v>
      </c>
      <c r="G155" s="11">
        <f>C155*G13</f>
        <v>939.99200299445613</v>
      </c>
      <c r="H155" s="11">
        <f>B155*H13</f>
        <v>3436.1981799797777</v>
      </c>
      <c r="I155" s="19">
        <f t="shared" si="7"/>
        <v>2188.0950914871169</v>
      </c>
      <c r="J155" s="14"/>
      <c r="K155" s="2"/>
    </row>
    <row r="156" spans="1:11" ht="18.75" x14ac:dyDescent="0.2">
      <c r="A156" s="7" t="s">
        <v>123</v>
      </c>
      <c r="B156" s="8">
        <v>12.5</v>
      </c>
      <c r="C156" s="9">
        <v>3608</v>
      </c>
      <c r="D156" s="10"/>
      <c r="E156" s="10">
        <v>0</v>
      </c>
      <c r="F156" s="10">
        <v>0</v>
      </c>
      <c r="G156" s="11">
        <f>C156*G13</f>
        <v>1417.8474693996645</v>
      </c>
      <c r="H156" s="11">
        <f>B156*H13</f>
        <v>808.8978766430738</v>
      </c>
      <c r="I156" s="19">
        <f t="shared" si="7"/>
        <v>1113.3726730213691</v>
      </c>
      <c r="J156" s="12"/>
      <c r="K156" s="2"/>
    </row>
    <row r="157" spans="1:11" ht="18.75" x14ac:dyDescent="0.2">
      <c r="A157" s="7" t="s">
        <v>124</v>
      </c>
      <c r="B157" s="8">
        <v>38.200000000000003</v>
      </c>
      <c r="C157" s="9">
        <v>3061</v>
      </c>
      <c r="D157" s="10"/>
      <c r="E157" s="10">
        <v>0</v>
      </c>
      <c r="F157" s="10">
        <v>0</v>
      </c>
      <c r="G157" s="11">
        <f>C157*G13</f>
        <v>1202.8911041664005</v>
      </c>
      <c r="H157" s="11">
        <f>B157*H13</f>
        <v>2471.991911021234</v>
      </c>
      <c r="I157" s="19">
        <f t="shared" si="7"/>
        <v>1837.4415075938173</v>
      </c>
      <c r="J157" s="14"/>
      <c r="K157" s="2"/>
    </row>
    <row r="158" spans="1:11" ht="18.75" x14ac:dyDescent="0.2">
      <c r="A158" s="7" t="s">
        <v>125</v>
      </c>
      <c r="B158" s="8">
        <v>16.899999999999999</v>
      </c>
      <c r="C158" s="9">
        <v>3266</v>
      </c>
      <c r="D158" s="10"/>
      <c r="E158" s="10">
        <v>0</v>
      </c>
      <c r="F158" s="10">
        <v>0</v>
      </c>
      <c r="G158" s="11">
        <f>C158*G13</f>
        <v>1283.4506194731998</v>
      </c>
      <c r="H158" s="11">
        <f>B158*H13</f>
        <v>1093.6299292214358</v>
      </c>
      <c r="I158" s="19">
        <f t="shared" si="7"/>
        <v>1188.5402743473178</v>
      </c>
      <c r="J158" s="12"/>
      <c r="K158" s="2"/>
    </row>
    <row r="159" spans="1:11" ht="18.75" x14ac:dyDescent="0.2">
      <c r="A159" s="7" t="s">
        <v>126</v>
      </c>
      <c r="B159" s="8">
        <v>66.599999999999994</v>
      </c>
      <c r="C159" s="9">
        <v>4438</v>
      </c>
      <c r="D159" s="10"/>
      <c r="E159" s="10">
        <v>0</v>
      </c>
      <c r="F159" s="10">
        <v>0</v>
      </c>
      <c r="G159" s="11">
        <f>C159*G13</f>
        <v>1744.0152630808514</v>
      </c>
      <c r="H159" s="11">
        <f>B159*H13</f>
        <v>4309.8078867542972</v>
      </c>
      <c r="I159" s="19">
        <f t="shared" si="7"/>
        <v>3026.9115749175744</v>
      </c>
      <c r="J159" s="12"/>
      <c r="K159" s="2"/>
    </row>
    <row r="160" spans="1:11" ht="18.75" x14ac:dyDescent="0.2">
      <c r="A160" s="7" t="s">
        <v>127</v>
      </c>
      <c r="B160" s="8">
        <v>16.8</v>
      </c>
      <c r="C160" s="9">
        <v>5359</v>
      </c>
      <c r="D160" s="10"/>
      <c r="E160" s="10">
        <v>0</v>
      </c>
      <c r="F160" s="10">
        <v>0</v>
      </c>
      <c r="G160" s="11">
        <f>C160*G13</f>
        <v>2105.9436220933489</v>
      </c>
      <c r="H160" s="11">
        <f>B160*H13</f>
        <v>1087.1587462082914</v>
      </c>
      <c r="I160" s="19">
        <f t="shared" si="7"/>
        <v>1596.5511841508201</v>
      </c>
      <c r="J160" s="12"/>
      <c r="K160" s="2"/>
    </row>
    <row r="161" spans="1:11" ht="18.75" x14ac:dyDescent="0.2">
      <c r="A161" s="15" t="s">
        <v>202</v>
      </c>
      <c r="B161" s="16">
        <f>B162+B163+B164+B165+B166+B167+B168+B169+B170+B171+B172+B173+B174+B175+B176</f>
        <v>993.19999999999982</v>
      </c>
      <c r="C161" s="21">
        <f>C162+C163+C164+C165+C166+C167+C168+C169+C170+C171+C172+C173+C174+C175+C176</f>
        <v>74392</v>
      </c>
      <c r="D161" s="18"/>
      <c r="E161" s="18">
        <v>0</v>
      </c>
      <c r="F161" s="18">
        <v>0</v>
      </c>
      <c r="G161" s="19">
        <f>C161*G13</f>
        <v>29234.065671723904</v>
      </c>
      <c r="H161" s="19">
        <f>B161*H13</f>
        <v>64271.789686552067</v>
      </c>
      <c r="I161" s="19">
        <f>(G161+H161)/2</f>
        <v>46752.927679137982</v>
      </c>
      <c r="J161" s="20">
        <f>D13*((C161/C13)*0.2+(B161/B13)*0.8)</f>
        <v>57264.244883586434</v>
      </c>
      <c r="K161" s="2"/>
    </row>
    <row r="162" spans="1:11" ht="18.75" x14ac:dyDescent="0.2">
      <c r="A162" s="7" t="s">
        <v>202</v>
      </c>
      <c r="B162" s="8">
        <v>244</v>
      </c>
      <c r="C162" s="9">
        <v>0</v>
      </c>
      <c r="D162" s="10"/>
      <c r="E162" s="10">
        <v>0</v>
      </c>
      <c r="F162" s="10">
        <v>0</v>
      </c>
      <c r="G162" s="11">
        <f>C162*G13</f>
        <v>0</v>
      </c>
      <c r="H162" s="11">
        <f>B162*H13</f>
        <v>15789.686552072801</v>
      </c>
      <c r="I162" s="19">
        <f t="shared" ref="I162:I176" si="8">(G162+H162)/2</f>
        <v>7894.8432760364003</v>
      </c>
      <c r="J162" s="12"/>
      <c r="K162" s="2"/>
    </row>
    <row r="163" spans="1:11" ht="18.75" x14ac:dyDescent="0.2">
      <c r="A163" s="7" t="s">
        <v>128</v>
      </c>
      <c r="B163" s="8">
        <v>116.5</v>
      </c>
      <c r="C163" s="9">
        <v>37600</v>
      </c>
      <c r="D163" s="10"/>
      <c r="E163" s="10">
        <v>0</v>
      </c>
      <c r="F163" s="10">
        <v>0</v>
      </c>
      <c r="G163" s="11">
        <f>C163*G13</f>
        <v>14775.794027003156</v>
      </c>
      <c r="H163" s="11">
        <f>B163*H13</f>
        <v>7538.9282103134483</v>
      </c>
      <c r="I163" s="19">
        <f t="shared" si="8"/>
        <v>11157.361118658302</v>
      </c>
      <c r="J163" s="14"/>
      <c r="K163" s="2"/>
    </row>
    <row r="164" spans="1:11" ht="18.75" x14ac:dyDescent="0.2">
      <c r="A164" s="7" t="s">
        <v>129</v>
      </c>
      <c r="B164" s="8">
        <v>93.7</v>
      </c>
      <c r="C164" s="9">
        <v>5337</v>
      </c>
      <c r="D164" s="10"/>
      <c r="E164" s="10">
        <v>0</v>
      </c>
      <c r="F164" s="10">
        <v>0</v>
      </c>
      <c r="G164" s="11">
        <f>C164*G13</f>
        <v>2097.2982106945706</v>
      </c>
      <c r="H164" s="11">
        <f>B164*H13</f>
        <v>6063.4984833164817</v>
      </c>
      <c r="I164" s="19">
        <f t="shared" si="8"/>
        <v>4080.3983470055264</v>
      </c>
      <c r="J164" s="12"/>
      <c r="K164" s="2"/>
    </row>
    <row r="165" spans="1:11" ht="18.75" x14ac:dyDescent="0.2">
      <c r="A165" s="7" t="s">
        <v>130</v>
      </c>
      <c r="B165" s="8">
        <v>25</v>
      </c>
      <c r="C165" s="9">
        <v>1580</v>
      </c>
      <c r="D165" s="10"/>
      <c r="E165" s="10">
        <v>0</v>
      </c>
      <c r="F165" s="10">
        <v>0</v>
      </c>
      <c r="G165" s="11">
        <f>C165*G13</f>
        <v>620.89772773045183</v>
      </c>
      <c r="H165" s="11">
        <f>B165*H13</f>
        <v>1617.7957532861476</v>
      </c>
      <c r="I165" s="19">
        <f t="shared" si="8"/>
        <v>1119.3467405082997</v>
      </c>
      <c r="J165" s="12"/>
      <c r="K165" s="2"/>
    </row>
    <row r="166" spans="1:11" ht="18.75" x14ac:dyDescent="0.2">
      <c r="A166" s="7" t="s">
        <v>131</v>
      </c>
      <c r="B166" s="8">
        <v>27.6</v>
      </c>
      <c r="C166" s="9">
        <v>1299</v>
      </c>
      <c r="D166" s="10"/>
      <c r="E166" s="10">
        <v>0</v>
      </c>
      <c r="F166" s="10">
        <v>0</v>
      </c>
      <c r="G166" s="11">
        <f>C166*G13</f>
        <v>510.47224577332713</v>
      </c>
      <c r="H166" s="11">
        <f>B166*H13</f>
        <v>1786.0465116279072</v>
      </c>
      <c r="I166" s="19">
        <f t="shared" si="8"/>
        <v>1148.2593787006172</v>
      </c>
      <c r="J166" s="12"/>
      <c r="K166" s="2"/>
    </row>
    <row r="167" spans="1:11" ht="18.75" x14ac:dyDescent="0.2">
      <c r="A167" s="7" t="s">
        <v>132</v>
      </c>
      <c r="B167" s="8">
        <v>32.799999999999997</v>
      </c>
      <c r="C167" s="9">
        <v>2863</v>
      </c>
      <c r="D167" s="10"/>
      <c r="E167" s="10">
        <v>0</v>
      </c>
      <c r="F167" s="10">
        <v>0</v>
      </c>
      <c r="G167" s="11">
        <f>C167*G13</f>
        <v>1125.0824015773946</v>
      </c>
      <c r="H167" s="11">
        <f>B167*H13</f>
        <v>2122.5480283114257</v>
      </c>
      <c r="I167" s="19">
        <f t="shared" si="8"/>
        <v>1623.8152149444102</v>
      </c>
      <c r="J167" s="12"/>
      <c r="K167" s="2"/>
    </row>
    <row r="168" spans="1:11" ht="18.75" x14ac:dyDescent="0.2">
      <c r="A168" s="7" t="s">
        <v>133</v>
      </c>
      <c r="B168" s="8">
        <v>84.9</v>
      </c>
      <c r="C168" s="9">
        <v>4813</v>
      </c>
      <c r="D168" s="10"/>
      <c r="E168" s="10">
        <v>0</v>
      </c>
      <c r="F168" s="10">
        <v>0</v>
      </c>
      <c r="G168" s="11">
        <f>C168*G13</f>
        <v>1891.3802301054839</v>
      </c>
      <c r="H168" s="11">
        <f>B168*H13</f>
        <v>5494.0343781597576</v>
      </c>
      <c r="I168" s="19">
        <f t="shared" si="8"/>
        <v>3692.7073041326207</v>
      </c>
      <c r="J168" s="12"/>
      <c r="K168" s="2"/>
    </row>
    <row r="169" spans="1:11" ht="18.75" x14ac:dyDescent="0.2">
      <c r="A169" s="7" t="s">
        <v>134</v>
      </c>
      <c r="B169" s="8">
        <v>76.3</v>
      </c>
      <c r="C169" s="9">
        <v>3755</v>
      </c>
      <c r="D169" s="10"/>
      <c r="E169" s="10">
        <v>0</v>
      </c>
      <c r="F169" s="10">
        <v>0</v>
      </c>
      <c r="G169" s="11">
        <f>C169*G13</f>
        <v>1475.6145364733206</v>
      </c>
      <c r="H169" s="11">
        <f>B169*H13</f>
        <v>4937.5126390293226</v>
      </c>
      <c r="I169" s="19">
        <f t="shared" si="8"/>
        <v>3206.5635877513214</v>
      </c>
      <c r="J169" s="12"/>
      <c r="K169" s="2"/>
    </row>
    <row r="170" spans="1:11" ht="18.75" x14ac:dyDescent="0.2">
      <c r="A170" s="7" t="s">
        <v>135</v>
      </c>
      <c r="B170" s="8">
        <v>58</v>
      </c>
      <c r="C170" s="9">
        <v>4361</v>
      </c>
      <c r="D170" s="10"/>
      <c r="E170" s="10">
        <v>0</v>
      </c>
      <c r="F170" s="10">
        <v>0</v>
      </c>
      <c r="G170" s="11">
        <f>C170*G13</f>
        <v>1713.7563231851268</v>
      </c>
      <c r="H170" s="11">
        <f>B170*H13</f>
        <v>3753.2861476238627</v>
      </c>
      <c r="I170" s="19">
        <f t="shared" si="8"/>
        <v>2733.5212354044947</v>
      </c>
      <c r="J170" s="12"/>
      <c r="K170" s="2"/>
    </row>
    <row r="171" spans="1:11" ht="18.75" x14ac:dyDescent="0.2">
      <c r="A171" s="7" t="s">
        <v>136</v>
      </c>
      <c r="B171" s="8">
        <v>51.3</v>
      </c>
      <c r="C171" s="9">
        <v>2541</v>
      </c>
      <c r="D171" s="10"/>
      <c r="E171" s="10">
        <v>0</v>
      </c>
      <c r="F171" s="10">
        <v>0</v>
      </c>
      <c r="G171" s="11">
        <f>C171*G13</f>
        <v>998.54501655891011</v>
      </c>
      <c r="H171" s="11">
        <f>B171*H13</f>
        <v>3319.7168857431748</v>
      </c>
      <c r="I171" s="19">
        <f t="shared" si="8"/>
        <v>2159.1309511510426</v>
      </c>
      <c r="J171" s="12"/>
      <c r="K171" s="2"/>
    </row>
    <row r="172" spans="1:11" ht="18.75" x14ac:dyDescent="0.2">
      <c r="A172" s="7" t="s">
        <v>137</v>
      </c>
      <c r="B172" s="8">
        <v>52.8</v>
      </c>
      <c r="C172" s="9">
        <v>2805</v>
      </c>
      <c r="D172" s="10"/>
      <c r="E172" s="10">
        <v>0</v>
      </c>
      <c r="F172" s="10">
        <v>0</v>
      </c>
      <c r="G172" s="11">
        <f>C172*G13</f>
        <v>1102.2899533442514</v>
      </c>
      <c r="H172" s="11">
        <f>B172*H13</f>
        <v>3416.7846309403435</v>
      </c>
      <c r="I172" s="19">
        <f t="shared" si="8"/>
        <v>2259.5372921422977</v>
      </c>
      <c r="J172" s="14"/>
      <c r="K172" s="2"/>
    </row>
    <row r="173" spans="1:11" ht="18.75" x14ac:dyDescent="0.2">
      <c r="A173" s="7" t="s">
        <v>138</v>
      </c>
      <c r="B173" s="8">
        <v>29.5</v>
      </c>
      <c r="C173" s="9">
        <v>1608</v>
      </c>
      <c r="D173" s="10"/>
      <c r="E173" s="10">
        <v>0</v>
      </c>
      <c r="F173" s="10">
        <v>0</v>
      </c>
      <c r="G173" s="11">
        <f>C173*G13</f>
        <v>631.90097860162439</v>
      </c>
      <c r="H173" s="11">
        <f>B173*H13</f>
        <v>1908.9989888776543</v>
      </c>
      <c r="I173" s="19">
        <f t="shared" si="8"/>
        <v>1270.4499837396393</v>
      </c>
      <c r="J173" s="12"/>
      <c r="K173" s="2"/>
    </row>
    <row r="174" spans="1:11" ht="18.75" x14ac:dyDescent="0.2">
      <c r="A174" s="7" t="s">
        <v>139</v>
      </c>
      <c r="B174" s="8">
        <v>48.9</v>
      </c>
      <c r="C174" s="9">
        <v>2821</v>
      </c>
      <c r="D174" s="10"/>
      <c r="E174" s="10">
        <v>0</v>
      </c>
      <c r="F174" s="10">
        <v>0</v>
      </c>
      <c r="G174" s="11">
        <f>C174*G13</f>
        <v>1108.5775252706358</v>
      </c>
      <c r="H174" s="11">
        <f>B174*H13</f>
        <v>3164.4084934277048</v>
      </c>
      <c r="I174" s="19">
        <f t="shared" si="8"/>
        <v>2136.4930093491703</v>
      </c>
      <c r="J174" s="12"/>
      <c r="K174" s="2"/>
    </row>
    <row r="175" spans="1:11" ht="18.75" x14ac:dyDescent="0.2">
      <c r="A175" s="7" t="s">
        <v>140</v>
      </c>
      <c r="B175" s="8">
        <v>28.8</v>
      </c>
      <c r="C175" s="9">
        <v>1246</v>
      </c>
      <c r="D175" s="10"/>
      <c r="E175" s="10">
        <v>0</v>
      </c>
      <c r="F175" s="10">
        <v>0</v>
      </c>
      <c r="G175" s="11">
        <f>C175*G13</f>
        <v>489.64466376717905</v>
      </c>
      <c r="H175" s="11">
        <f>B175*H13</f>
        <v>1863.7007077856422</v>
      </c>
      <c r="I175" s="19">
        <f t="shared" si="8"/>
        <v>1176.6726857764106</v>
      </c>
      <c r="J175" s="12"/>
      <c r="K175" s="2"/>
    </row>
    <row r="176" spans="1:11" ht="18.75" x14ac:dyDescent="0.2">
      <c r="A176" s="7" t="s">
        <v>141</v>
      </c>
      <c r="B176" s="8">
        <v>23.1</v>
      </c>
      <c r="C176" s="9">
        <v>1763</v>
      </c>
      <c r="D176" s="10"/>
      <c r="E176" s="10">
        <v>0</v>
      </c>
      <c r="F176" s="10">
        <v>0</v>
      </c>
      <c r="G176" s="11">
        <f>C176*G13</f>
        <v>692.81183163847243</v>
      </c>
      <c r="H176" s="11">
        <f>B176*H13</f>
        <v>1494.8432760364005</v>
      </c>
      <c r="I176" s="19">
        <f t="shared" si="8"/>
        <v>1093.8275538374364</v>
      </c>
      <c r="J176" s="12"/>
      <c r="K176" s="2"/>
    </row>
    <row r="177" spans="1:11" ht="18.75" x14ac:dyDescent="0.2">
      <c r="A177" s="15" t="s">
        <v>1</v>
      </c>
      <c r="B177" s="16">
        <f>B178+B179+B180+B181+B182+B183</f>
        <v>246.5</v>
      </c>
      <c r="C177" s="21">
        <f>C178+C179+C180+C181+C182+C183</f>
        <v>25067</v>
      </c>
      <c r="D177" s="18"/>
      <c r="E177" s="18">
        <v>0</v>
      </c>
      <c r="F177" s="18">
        <v>0</v>
      </c>
      <c r="G177" s="19">
        <f>C177*G13</f>
        <v>9850.6603424172372</v>
      </c>
      <c r="H177" s="19">
        <f>B177*H13</f>
        <v>15951.466127401416</v>
      </c>
      <c r="I177" s="19">
        <f>(G177+H177)/2</f>
        <v>12901.063234909327</v>
      </c>
      <c r="J177" s="20">
        <f>D13*((C177/C13)*0.2+(B177/B13)*0.8)</f>
        <v>14731.304970404579</v>
      </c>
      <c r="K177" s="2"/>
    </row>
    <row r="178" spans="1:11" ht="18.75" x14ac:dyDescent="0.2">
      <c r="A178" s="7" t="s">
        <v>1</v>
      </c>
      <c r="B178" s="8">
        <v>0</v>
      </c>
      <c r="C178" s="9">
        <v>0</v>
      </c>
      <c r="D178" s="10"/>
      <c r="E178" s="10">
        <v>0</v>
      </c>
      <c r="F178" s="10">
        <v>0</v>
      </c>
      <c r="G178" s="11">
        <f>C178*G13</f>
        <v>0</v>
      </c>
      <c r="H178" s="11">
        <f>B178*H13</f>
        <v>0</v>
      </c>
      <c r="I178" s="19">
        <f t="shared" ref="I178:I183" si="9">(G178+H178)/2</f>
        <v>0</v>
      </c>
      <c r="J178" s="12"/>
      <c r="K178" s="2"/>
    </row>
    <row r="179" spans="1:11" ht="18.75" x14ac:dyDescent="0.2">
      <c r="A179" s="7" t="s">
        <v>146</v>
      </c>
      <c r="B179" s="8">
        <v>105.8</v>
      </c>
      <c r="C179" s="9">
        <v>15861</v>
      </c>
      <c r="D179" s="10"/>
      <c r="E179" s="10">
        <v>0</v>
      </c>
      <c r="F179" s="10">
        <v>0</v>
      </c>
      <c r="G179" s="11">
        <f>C179*G13</f>
        <v>6232.9486452738583</v>
      </c>
      <c r="H179" s="11">
        <f>B179*H13</f>
        <v>6846.5116279069771</v>
      </c>
      <c r="I179" s="19">
        <f t="shared" si="9"/>
        <v>6539.7301365904177</v>
      </c>
      <c r="J179" s="12"/>
      <c r="K179" s="2"/>
    </row>
    <row r="180" spans="1:11" ht="18.75" x14ac:dyDescent="0.2">
      <c r="A180" s="7" t="s">
        <v>142</v>
      </c>
      <c r="B180" s="8">
        <v>32.700000000000003</v>
      </c>
      <c r="C180" s="9">
        <v>2624</v>
      </c>
      <c r="D180" s="10"/>
      <c r="E180" s="10">
        <v>0</v>
      </c>
      <c r="F180" s="10">
        <v>0</v>
      </c>
      <c r="G180" s="11">
        <f>C180*G13</f>
        <v>1031.1617959270288</v>
      </c>
      <c r="H180" s="11">
        <f>B180*H13</f>
        <v>2116.0768452982816</v>
      </c>
      <c r="I180" s="19">
        <f t="shared" si="9"/>
        <v>1573.6193206126552</v>
      </c>
      <c r="J180" s="14"/>
      <c r="K180" s="2"/>
    </row>
    <row r="181" spans="1:11" ht="18.75" x14ac:dyDescent="0.2">
      <c r="A181" s="7" t="s">
        <v>143</v>
      </c>
      <c r="B181" s="8">
        <v>48</v>
      </c>
      <c r="C181" s="9">
        <v>2613</v>
      </c>
      <c r="D181" s="10"/>
      <c r="E181" s="10">
        <v>0</v>
      </c>
      <c r="F181" s="10">
        <v>0</v>
      </c>
      <c r="G181" s="11">
        <f>C181*G13</f>
        <v>1026.8390902276396</v>
      </c>
      <c r="H181" s="11">
        <f>B181*H13</f>
        <v>3106.1678463094036</v>
      </c>
      <c r="I181" s="19">
        <f t="shared" si="9"/>
        <v>2066.5034682685218</v>
      </c>
      <c r="J181" s="12"/>
      <c r="K181" s="2"/>
    </row>
    <row r="182" spans="1:11" ht="18.75" x14ac:dyDescent="0.2">
      <c r="A182" s="7" t="s">
        <v>144</v>
      </c>
      <c r="B182" s="8">
        <v>13.7</v>
      </c>
      <c r="C182" s="9">
        <v>2473</v>
      </c>
      <c r="D182" s="10"/>
      <c r="E182" s="10">
        <v>0</v>
      </c>
      <c r="F182" s="10">
        <v>0</v>
      </c>
      <c r="G182" s="11">
        <f>C182*G13</f>
        <v>971.82283587177676</v>
      </c>
      <c r="H182" s="11">
        <f>B182*H13</f>
        <v>886.5520728008089</v>
      </c>
      <c r="I182" s="19">
        <f t="shared" si="9"/>
        <v>929.18745433629283</v>
      </c>
      <c r="J182" s="14"/>
      <c r="K182" s="2"/>
    </row>
    <row r="183" spans="1:11" ht="18.75" x14ac:dyDescent="0.2">
      <c r="A183" s="7" t="s">
        <v>145</v>
      </c>
      <c r="B183" s="8">
        <v>46.3</v>
      </c>
      <c r="C183" s="9">
        <v>1496</v>
      </c>
      <c r="D183" s="10"/>
      <c r="E183" s="10">
        <v>0</v>
      </c>
      <c r="F183" s="10">
        <v>0</v>
      </c>
      <c r="G183" s="11">
        <f>C183*G13</f>
        <v>587.88797511693406</v>
      </c>
      <c r="H183" s="11">
        <f>B183*H13</f>
        <v>2996.1577350859452</v>
      </c>
      <c r="I183" s="19">
        <f t="shared" si="9"/>
        <v>1792.0228551014397</v>
      </c>
      <c r="J183" s="12"/>
      <c r="K183" s="2"/>
    </row>
    <row r="184" spans="1:11" ht="24.75" customHeight="1" x14ac:dyDescent="0.2">
      <c r="A184" s="15" t="s">
        <v>203</v>
      </c>
      <c r="B184" s="16">
        <f>B185+B186+B187+B188+B189+B190+B191+B192+B193+B194+B195+B196+B197+B198+B199</f>
        <v>941.5</v>
      </c>
      <c r="C184" s="21">
        <f>C185+C186+C187+C188+C189+C190+C191+C192+C193+C194+C195+C196+C197+C198+C199</f>
        <v>56730</v>
      </c>
      <c r="D184" s="18"/>
      <c r="E184" s="18">
        <v>0</v>
      </c>
      <c r="F184" s="18">
        <v>0</v>
      </c>
      <c r="G184" s="19">
        <f>C184*G13</f>
        <v>22293.37221148641</v>
      </c>
      <c r="H184" s="19">
        <f>B184*H13</f>
        <v>60926.188068756324</v>
      </c>
      <c r="I184" s="19">
        <f>(G184+H184)/2</f>
        <v>41609.780140121366</v>
      </c>
      <c r="J184" s="20">
        <f>D13*((C184/C13)*0.2+(B184/B13)*0.8)</f>
        <v>53199.624897302332</v>
      </c>
      <c r="K184" s="2"/>
    </row>
    <row r="185" spans="1:11" ht="21" customHeight="1" x14ac:dyDescent="0.2">
      <c r="A185" s="7" t="s">
        <v>203</v>
      </c>
      <c r="B185" s="8">
        <v>73.7</v>
      </c>
      <c r="C185" s="9">
        <v>0</v>
      </c>
      <c r="D185" s="10"/>
      <c r="E185" s="10">
        <v>0</v>
      </c>
      <c r="F185" s="10">
        <v>0</v>
      </c>
      <c r="G185" s="11">
        <f>C185*G13</f>
        <v>0</v>
      </c>
      <c r="H185" s="11">
        <f>B185*H13</f>
        <v>4769.2618806875635</v>
      </c>
      <c r="I185" s="19">
        <v>0</v>
      </c>
      <c r="J185" s="12"/>
      <c r="K185" s="2"/>
    </row>
    <row r="186" spans="1:11" ht="18.75" x14ac:dyDescent="0.2">
      <c r="A186" s="7" t="s">
        <v>147</v>
      </c>
      <c r="B186" s="8">
        <v>83.3</v>
      </c>
      <c r="C186" s="9">
        <v>18529</v>
      </c>
      <c r="D186" s="10"/>
      <c r="E186" s="10">
        <v>0</v>
      </c>
      <c r="F186" s="10">
        <v>0</v>
      </c>
      <c r="G186" s="11">
        <f>C186*G13</f>
        <v>7281.4012639984439</v>
      </c>
      <c r="H186" s="11">
        <f>B186*H13</f>
        <v>5390.4954499494443</v>
      </c>
      <c r="I186" s="26">
        <f>ROUNDDOWN((G186+H186)/2+(G185+H185)/2,1)</f>
        <v>8720.5</v>
      </c>
      <c r="J186" s="12"/>
      <c r="K186" s="2"/>
    </row>
    <row r="187" spans="1:11" ht="18.75" x14ac:dyDescent="0.2">
      <c r="A187" s="7" t="s">
        <v>148</v>
      </c>
      <c r="B187" s="8">
        <v>23.9</v>
      </c>
      <c r="C187" s="9">
        <v>3866</v>
      </c>
      <c r="D187" s="10"/>
      <c r="E187" s="10">
        <v>0</v>
      </c>
      <c r="F187" s="10">
        <v>0</v>
      </c>
      <c r="G187" s="11">
        <f>C187*G13</f>
        <v>1519.2345667126117</v>
      </c>
      <c r="H187" s="11">
        <f>B187*H13</f>
        <v>1546.6127401415572</v>
      </c>
      <c r="I187" s="19">
        <f t="shared" ref="I187:I199" si="10">(G187+H187)/2</f>
        <v>1532.9236534270844</v>
      </c>
      <c r="J187" s="12"/>
      <c r="K187" s="2"/>
    </row>
    <row r="188" spans="1:11" ht="18.75" x14ac:dyDescent="0.2">
      <c r="A188" s="7" t="s">
        <v>149</v>
      </c>
      <c r="B188" s="8">
        <v>38.700000000000003</v>
      </c>
      <c r="C188" s="9">
        <v>721</v>
      </c>
      <c r="D188" s="10"/>
      <c r="E188" s="10">
        <v>0</v>
      </c>
      <c r="F188" s="10">
        <v>0</v>
      </c>
      <c r="G188" s="11">
        <f>C188*G13</f>
        <v>283.33370993269352</v>
      </c>
      <c r="H188" s="11">
        <f>B188*H13</f>
        <v>2504.347826086957</v>
      </c>
      <c r="I188" s="19">
        <f t="shared" si="10"/>
        <v>1393.8407680098253</v>
      </c>
      <c r="J188" s="12"/>
      <c r="K188" s="2"/>
    </row>
    <row r="189" spans="1:11" ht="18.75" x14ac:dyDescent="0.2">
      <c r="A189" s="7" t="s">
        <v>150</v>
      </c>
      <c r="B189" s="8">
        <v>52.9</v>
      </c>
      <c r="C189" s="9">
        <v>1595</v>
      </c>
      <c r="D189" s="10"/>
      <c r="E189" s="10">
        <v>0</v>
      </c>
      <c r="F189" s="10">
        <v>0</v>
      </c>
      <c r="G189" s="11">
        <f>C189*G13</f>
        <v>626.7923264114371</v>
      </c>
      <c r="H189" s="11">
        <f>B189*H13</f>
        <v>3423.2558139534885</v>
      </c>
      <c r="I189" s="19">
        <f t="shared" si="10"/>
        <v>2025.0240701824628</v>
      </c>
      <c r="J189" s="12"/>
      <c r="K189" s="2"/>
    </row>
    <row r="190" spans="1:11" ht="18.75" x14ac:dyDescent="0.2">
      <c r="A190" s="7" t="s">
        <v>151</v>
      </c>
      <c r="B190" s="8">
        <v>46.3</v>
      </c>
      <c r="C190" s="9">
        <v>2153</v>
      </c>
      <c r="D190" s="10"/>
      <c r="E190" s="10">
        <v>0</v>
      </c>
      <c r="F190" s="10">
        <v>0</v>
      </c>
      <c r="G190" s="11">
        <f>C190*G13</f>
        <v>846.07139734409031</v>
      </c>
      <c r="H190" s="11">
        <f>B190*H13</f>
        <v>2996.1577350859452</v>
      </c>
      <c r="I190" s="19">
        <f t="shared" si="10"/>
        <v>1921.1145662150177</v>
      </c>
      <c r="J190" s="12"/>
      <c r="K190" s="2"/>
    </row>
    <row r="191" spans="1:11" ht="18.75" x14ac:dyDescent="0.2">
      <c r="A191" s="7" t="s">
        <v>152</v>
      </c>
      <c r="B191" s="8">
        <v>60.4</v>
      </c>
      <c r="C191" s="9">
        <v>2767</v>
      </c>
      <c r="D191" s="10"/>
      <c r="E191" s="10">
        <v>0</v>
      </c>
      <c r="F191" s="10">
        <v>0</v>
      </c>
      <c r="G191" s="11">
        <f>C191*G13</f>
        <v>1087.3569700190887</v>
      </c>
      <c r="H191" s="11">
        <f>B191*H13</f>
        <v>3908.5945399393327</v>
      </c>
      <c r="I191" s="19">
        <f t="shared" si="10"/>
        <v>2497.9757549792107</v>
      </c>
      <c r="J191" s="12"/>
      <c r="K191" s="2"/>
    </row>
    <row r="192" spans="1:11" ht="18.75" x14ac:dyDescent="0.2">
      <c r="A192" s="7" t="s">
        <v>153</v>
      </c>
      <c r="B192" s="8">
        <v>58.1</v>
      </c>
      <c r="C192" s="9">
        <v>1048</v>
      </c>
      <c r="D192" s="10"/>
      <c r="E192" s="10">
        <v>0</v>
      </c>
      <c r="F192" s="10">
        <v>0</v>
      </c>
      <c r="G192" s="11">
        <f>C192*G13</f>
        <v>411.83596117817308</v>
      </c>
      <c r="H192" s="11">
        <f>B192*H13</f>
        <v>3759.7573306370073</v>
      </c>
      <c r="I192" s="19">
        <f t="shared" si="10"/>
        <v>2085.7966459075901</v>
      </c>
      <c r="J192" s="12"/>
      <c r="K192" s="2"/>
    </row>
    <row r="193" spans="1:11" ht="18.75" x14ac:dyDescent="0.2">
      <c r="A193" s="7" t="s">
        <v>154</v>
      </c>
      <c r="B193" s="8">
        <v>94.2</v>
      </c>
      <c r="C193" s="9">
        <v>2662</v>
      </c>
      <c r="D193" s="10"/>
      <c r="E193" s="10">
        <v>0</v>
      </c>
      <c r="F193" s="10">
        <v>0</v>
      </c>
      <c r="G193" s="11">
        <f>C193*G13</f>
        <v>1046.0947792521915</v>
      </c>
      <c r="H193" s="11">
        <f>B193*H13</f>
        <v>6095.8543983822046</v>
      </c>
      <c r="I193" s="19">
        <f t="shared" si="10"/>
        <v>3570.9745888171983</v>
      </c>
      <c r="J193" s="12"/>
      <c r="K193" s="2"/>
    </row>
    <row r="194" spans="1:11" ht="18.75" x14ac:dyDescent="0.2">
      <c r="A194" s="7" t="s">
        <v>155</v>
      </c>
      <c r="B194" s="8">
        <v>113.4</v>
      </c>
      <c r="C194" s="9">
        <v>2272</v>
      </c>
      <c r="D194" s="10"/>
      <c r="E194" s="10">
        <v>0</v>
      </c>
      <c r="F194" s="10">
        <v>0</v>
      </c>
      <c r="G194" s="11">
        <f>C194*G13</f>
        <v>892.83521354657375</v>
      </c>
      <c r="H194" s="11">
        <f>B194*H13</f>
        <v>7338.3215369059662</v>
      </c>
      <c r="I194" s="19">
        <f t="shared" si="10"/>
        <v>4115.5783752262696</v>
      </c>
      <c r="J194" s="12"/>
      <c r="K194" s="2"/>
    </row>
    <row r="195" spans="1:11" ht="18.75" x14ac:dyDescent="0.2">
      <c r="A195" s="7" t="s">
        <v>156</v>
      </c>
      <c r="B195" s="8">
        <v>32.6</v>
      </c>
      <c r="C195" s="9">
        <v>1782</v>
      </c>
      <c r="D195" s="10"/>
      <c r="E195" s="10">
        <v>0</v>
      </c>
      <c r="F195" s="10">
        <v>0</v>
      </c>
      <c r="G195" s="11">
        <f>C195*G13</f>
        <v>700.27832330105389</v>
      </c>
      <c r="H195" s="11">
        <f>B195*H13</f>
        <v>2109.6056622851365</v>
      </c>
      <c r="I195" s="19">
        <f t="shared" si="10"/>
        <v>1404.9419927930953</v>
      </c>
      <c r="J195" s="12"/>
      <c r="K195" s="2"/>
    </row>
    <row r="196" spans="1:11" ht="18.75" x14ac:dyDescent="0.2">
      <c r="A196" s="7" t="s">
        <v>157</v>
      </c>
      <c r="B196" s="8">
        <v>73</v>
      </c>
      <c r="C196" s="9">
        <v>6513</v>
      </c>
      <c r="D196" s="10"/>
      <c r="E196" s="10">
        <v>0</v>
      </c>
      <c r="F196" s="10">
        <v>0</v>
      </c>
      <c r="G196" s="11">
        <f>C196*G13</f>
        <v>2559.4347472838181</v>
      </c>
      <c r="H196" s="11">
        <f>B196*H13</f>
        <v>4723.9635995955514</v>
      </c>
      <c r="I196" s="19">
        <f t="shared" si="10"/>
        <v>3641.6991734396847</v>
      </c>
      <c r="J196" s="12"/>
      <c r="K196" s="2"/>
    </row>
    <row r="197" spans="1:11" ht="18.75" x14ac:dyDescent="0.2">
      <c r="A197" s="7" t="s">
        <v>158</v>
      </c>
      <c r="B197" s="8">
        <v>60</v>
      </c>
      <c r="C197" s="9">
        <v>2744</v>
      </c>
      <c r="D197" s="10"/>
      <c r="E197" s="10">
        <v>0</v>
      </c>
      <c r="F197" s="10">
        <v>0</v>
      </c>
      <c r="G197" s="11">
        <f>C197*G13</f>
        <v>1078.3185853749112</v>
      </c>
      <c r="H197" s="11">
        <f>B197*H13</f>
        <v>3882.7098078867543</v>
      </c>
      <c r="I197" s="19">
        <f t="shared" si="10"/>
        <v>2480.5141966308329</v>
      </c>
      <c r="J197" s="14"/>
      <c r="K197" s="2"/>
    </row>
    <row r="198" spans="1:11" ht="18.75" x14ac:dyDescent="0.2">
      <c r="A198" s="7" t="s">
        <v>159</v>
      </c>
      <c r="B198" s="8">
        <v>33.5</v>
      </c>
      <c r="C198" s="9">
        <v>1941</v>
      </c>
      <c r="D198" s="10"/>
      <c r="E198" s="10">
        <v>0</v>
      </c>
      <c r="F198" s="10">
        <v>0</v>
      </c>
      <c r="G198" s="11">
        <f>C198*G13</f>
        <v>762.76106931949801</v>
      </c>
      <c r="H198" s="11">
        <f>B198*H13</f>
        <v>2167.8463094034378</v>
      </c>
      <c r="I198" s="19">
        <f t="shared" si="10"/>
        <v>1465.3036893614678</v>
      </c>
      <c r="J198" s="12"/>
      <c r="K198" s="2"/>
    </row>
    <row r="199" spans="1:11" ht="18.75" x14ac:dyDescent="0.2">
      <c r="A199" s="7" t="s">
        <v>160</v>
      </c>
      <c r="B199" s="8">
        <v>97.5</v>
      </c>
      <c r="C199" s="9">
        <v>8137</v>
      </c>
      <c r="D199" s="10"/>
      <c r="E199" s="10">
        <v>0</v>
      </c>
      <c r="F199" s="10">
        <v>0</v>
      </c>
      <c r="G199" s="11">
        <f>C199*G13</f>
        <v>3197.6232978118269</v>
      </c>
      <c r="H199" s="11">
        <f>B199*H13</f>
        <v>6309.4034378159758</v>
      </c>
      <c r="I199" s="19">
        <f t="shared" si="10"/>
        <v>4753.5133678139009</v>
      </c>
      <c r="J199" s="13"/>
      <c r="K199" s="2"/>
    </row>
    <row r="200" spans="1:11" ht="26.25" customHeight="1" x14ac:dyDescent="0.2">
      <c r="A200" s="15" t="s">
        <v>204</v>
      </c>
      <c r="B200" s="16">
        <f>B201+B202+B203+B204+B205+B206+B207+B208</f>
        <v>255.1</v>
      </c>
      <c r="C200" s="21">
        <f>C201+C202+C203+C204+C205+C206+C207+C208</f>
        <v>44406</v>
      </c>
      <c r="D200" s="18"/>
      <c r="E200" s="18">
        <v>0</v>
      </c>
      <c r="F200" s="18">
        <v>0</v>
      </c>
      <c r="G200" s="19">
        <f>C200*G13</f>
        <v>17450.369935188886</v>
      </c>
      <c r="H200" s="19">
        <f>B200*H13</f>
        <v>16507.98786653185</v>
      </c>
      <c r="I200" s="19">
        <f>(G200+H200)/2</f>
        <v>16979.178900860366</v>
      </c>
      <c r="J200" s="20">
        <f>D13*((C200/C13)*0.2+(B200/B13)*0.8)</f>
        <v>16696.464280263259</v>
      </c>
      <c r="K200" s="2"/>
    </row>
    <row r="201" spans="1:11" ht="23.25" customHeight="1" x14ac:dyDescent="0.2">
      <c r="A201" s="7" t="s">
        <v>204</v>
      </c>
      <c r="B201" s="8">
        <v>18.3</v>
      </c>
      <c r="C201" s="9">
        <v>0</v>
      </c>
      <c r="D201" s="10"/>
      <c r="E201" s="10">
        <v>0</v>
      </c>
      <c r="F201" s="10">
        <v>0</v>
      </c>
      <c r="G201" s="11">
        <f>C201*G13</f>
        <v>0</v>
      </c>
      <c r="H201" s="11">
        <f>B201*H13</f>
        <v>1184.2264914054601</v>
      </c>
      <c r="I201" s="19">
        <f>(G201+H201)/2+0.1</f>
        <v>592.21324570273009</v>
      </c>
      <c r="J201" s="12"/>
      <c r="K201" s="2"/>
    </row>
    <row r="202" spans="1:11" ht="18.75" x14ac:dyDescent="0.2">
      <c r="A202" s="7" t="s">
        <v>161</v>
      </c>
      <c r="B202" s="8">
        <v>100</v>
      </c>
      <c r="C202" s="9">
        <v>34648</v>
      </c>
      <c r="D202" s="10"/>
      <c r="E202" s="10">
        <v>0</v>
      </c>
      <c r="F202" s="10">
        <v>0</v>
      </c>
      <c r="G202" s="11">
        <f>C202*G13</f>
        <v>13615.737006585248</v>
      </c>
      <c r="H202" s="11">
        <f>B202*H13</f>
        <v>6471.1830131445904</v>
      </c>
      <c r="I202" s="19">
        <f t="shared" ref="I202:I208" si="11">(G202+H202)/2</f>
        <v>10043.460009864919</v>
      </c>
      <c r="J202" s="14"/>
      <c r="K202" s="2"/>
    </row>
    <row r="203" spans="1:11" ht="18.75" x14ac:dyDescent="0.2">
      <c r="A203" s="7" t="s">
        <v>162</v>
      </c>
      <c r="B203" s="8">
        <v>19.5</v>
      </c>
      <c r="C203" s="9">
        <v>2277</v>
      </c>
      <c r="D203" s="10"/>
      <c r="E203" s="10">
        <v>0</v>
      </c>
      <c r="F203" s="10">
        <v>0</v>
      </c>
      <c r="G203" s="11">
        <f>C203*G13</f>
        <v>894.80007977356877</v>
      </c>
      <c r="H203" s="11">
        <f>B203*H13</f>
        <v>1261.8806875631951</v>
      </c>
      <c r="I203" s="19">
        <f t="shared" si="11"/>
        <v>1078.3403836683819</v>
      </c>
      <c r="J203" s="12"/>
      <c r="K203" s="2"/>
    </row>
    <row r="204" spans="1:11" ht="18.75" x14ac:dyDescent="0.2">
      <c r="A204" s="7" t="s">
        <v>163</v>
      </c>
      <c r="B204" s="8">
        <v>19.100000000000001</v>
      </c>
      <c r="C204" s="9">
        <v>992</v>
      </c>
      <c r="D204" s="10"/>
      <c r="E204" s="10">
        <v>0</v>
      </c>
      <c r="F204" s="10">
        <v>0</v>
      </c>
      <c r="G204" s="11">
        <f>C204*G13</f>
        <v>389.82945943582797</v>
      </c>
      <c r="H204" s="11">
        <f>B204*H13</f>
        <v>1235.995955510617</v>
      </c>
      <c r="I204" s="19">
        <f t="shared" si="11"/>
        <v>812.91270747322255</v>
      </c>
      <c r="J204" s="12"/>
      <c r="K204" s="2"/>
    </row>
    <row r="205" spans="1:11" ht="18.75" x14ac:dyDescent="0.2">
      <c r="A205" s="7" t="s">
        <v>164</v>
      </c>
      <c r="B205" s="8">
        <v>25.2</v>
      </c>
      <c r="C205" s="9">
        <v>1843</v>
      </c>
      <c r="D205" s="10"/>
      <c r="E205" s="10">
        <v>0</v>
      </c>
      <c r="F205" s="10">
        <v>0</v>
      </c>
      <c r="G205" s="11">
        <f>C205*G13</f>
        <v>724.24969127039412</v>
      </c>
      <c r="H205" s="11">
        <f>B205*H13</f>
        <v>1630.7381193124368</v>
      </c>
      <c r="I205" s="19">
        <f t="shared" si="11"/>
        <v>1177.4939052914156</v>
      </c>
      <c r="J205" s="12"/>
      <c r="K205" s="2"/>
    </row>
    <row r="206" spans="1:11" ht="18.75" x14ac:dyDescent="0.2">
      <c r="A206" s="7" t="s">
        <v>165</v>
      </c>
      <c r="B206" s="8">
        <v>8</v>
      </c>
      <c r="C206" s="9">
        <v>1515</v>
      </c>
      <c r="D206" s="10"/>
      <c r="E206" s="10">
        <v>0</v>
      </c>
      <c r="F206" s="10">
        <v>0</v>
      </c>
      <c r="G206" s="11">
        <f>C206*G13</f>
        <v>595.35446677951552</v>
      </c>
      <c r="H206" s="11">
        <f>B206*H13</f>
        <v>517.69464105156726</v>
      </c>
      <c r="I206" s="19">
        <f t="shared" si="11"/>
        <v>556.52455391554145</v>
      </c>
      <c r="J206" s="12"/>
      <c r="K206" s="2"/>
    </row>
    <row r="207" spans="1:11" ht="18.75" x14ac:dyDescent="0.2">
      <c r="A207" s="7" t="s">
        <v>166</v>
      </c>
      <c r="B207" s="8">
        <v>52</v>
      </c>
      <c r="C207" s="9">
        <v>2414</v>
      </c>
      <c r="D207" s="10"/>
      <c r="E207" s="10">
        <v>0</v>
      </c>
      <c r="F207" s="10">
        <v>0</v>
      </c>
      <c r="G207" s="11">
        <f>C207*G13</f>
        <v>948.63741439323462</v>
      </c>
      <c r="H207" s="11">
        <f>B207*H13</f>
        <v>3365.0151668351873</v>
      </c>
      <c r="I207" s="19">
        <f t="shared" si="11"/>
        <v>2156.8262906142108</v>
      </c>
      <c r="J207" s="12"/>
      <c r="K207" s="2"/>
    </row>
    <row r="208" spans="1:11" ht="18.75" x14ac:dyDescent="0.2">
      <c r="A208" s="7" t="s">
        <v>167</v>
      </c>
      <c r="B208" s="8">
        <v>13</v>
      </c>
      <c r="C208" s="9">
        <v>717</v>
      </c>
      <c r="D208" s="10"/>
      <c r="E208" s="10">
        <v>0</v>
      </c>
      <c r="F208" s="10">
        <v>0</v>
      </c>
      <c r="G208" s="11">
        <f>C208*G13</f>
        <v>281.76181695109744</v>
      </c>
      <c r="H208" s="11">
        <f>B208*H13</f>
        <v>841.25379170879683</v>
      </c>
      <c r="I208" s="19">
        <f t="shared" si="11"/>
        <v>561.50780432994713</v>
      </c>
      <c r="J208" s="12"/>
      <c r="K208" s="2"/>
    </row>
    <row r="209" spans="1:11" ht="18.75" x14ac:dyDescent="0.2">
      <c r="A209" s="15" t="s">
        <v>205</v>
      </c>
      <c r="B209" s="16">
        <f>B210+B211+B212+B213+B214+B215+B216+B217+B218+B219</f>
        <v>600.59999999999991</v>
      </c>
      <c r="C209" s="21">
        <f>C210+C211+C212+C213+C214+C215+C216+C217+C218+C219</f>
        <v>65782</v>
      </c>
      <c r="D209" s="18"/>
      <c r="E209" s="18">
        <v>0</v>
      </c>
      <c r="F209" s="18">
        <v>0</v>
      </c>
      <c r="G209" s="19">
        <f>C209*G13</f>
        <v>25850.566028838341</v>
      </c>
      <c r="H209" s="19">
        <f>B209*H13</f>
        <v>38865.925176946403</v>
      </c>
      <c r="I209" s="19">
        <f>(G209+H209)/2</f>
        <v>32358.24560289237</v>
      </c>
      <c r="J209" s="20">
        <f>D13*((C209/C13)*0.2+(B209/B13)*0.8)</f>
        <v>36262.853347324788</v>
      </c>
      <c r="K209" s="2"/>
    </row>
    <row r="210" spans="1:11" ht="18.75" x14ac:dyDescent="0.2">
      <c r="A210" s="7" t="s">
        <v>205</v>
      </c>
      <c r="B210" s="8">
        <v>181</v>
      </c>
      <c r="C210" s="9">
        <v>0</v>
      </c>
      <c r="D210" s="10"/>
      <c r="E210" s="10">
        <v>0</v>
      </c>
      <c r="F210" s="10">
        <v>0</v>
      </c>
      <c r="G210" s="11">
        <f>C210*G13</f>
        <v>0</v>
      </c>
      <c r="H210" s="11">
        <f>B210*H13</f>
        <v>11712.841253791708</v>
      </c>
      <c r="I210" s="19">
        <f t="shared" ref="I210:I219" si="12">(G210+H210)/2</f>
        <v>5856.4206268958542</v>
      </c>
      <c r="J210" s="12"/>
      <c r="K210" s="2"/>
    </row>
    <row r="211" spans="1:11" ht="18.75" x14ac:dyDescent="0.2">
      <c r="A211" s="7" t="s">
        <v>168</v>
      </c>
      <c r="B211" s="8">
        <v>153</v>
      </c>
      <c r="C211" s="9">
        <v>56131</v>
      </c>
      <c r="D211" s="10"/>
      <c r="E211" s="10">
        <v>0</v>
      </c>
      <c r="F211" s="10">
        <v>0</v>
      </c>
      <c r="G211" s="11">
        <f>C211*G13</f>
        <v>22057.981237492397</v>
      </c>
      <c r="H211" s="11">
        <f>B211*H13</f>
        <v>9900.9100101112235</v>
      </c>
      <c r="I211" s="19">
        <f t="shared" si="12"/>
        <v>15979.44562380181</v>
      </c>
      <c r="J211" s="12"/>
      <c r="K211" s="2"/>
    </row>
    <row r="212" spans="1:11" ht="18.75" x14ac:dyDescent="0.2">
      <c r="A212" s="7" t="s">
        <v>169</v>
      </c>
      <c r="B212" s="8">
        <v>29.7</v>
      </c>
      <c r="C212" s="9">
        <v>994</v>
      </c>
      <c r="D212" s="10"/>
      <c r="E212" s="10">
        <v>0</v>
      </c>
      <c r="F212" s="10">
        <v>0</v>
      </c>
      <c r="G212" s="11">
        <f>C212*G13</f>
        <v>390.61540592662601</v>
      </c>
      <c r="H212" s="11">
        <f>B212*H13</f>
        <v>1921.9413549039434</v>
      </c>
      <c r="I212" s="19">
        <f t="shared" si="12"/>
        <v>1156.2783804152848</v>
      </c>
      <c r="J212" s="12"/>
      <c r="K212" s="2"/>
    </row>
    <row r="213" spans="1:11" ht="18.75" x14ac:dyDescent="0.2">
      <c r="A213" s="7" t="s">
        <v>8</v>
      </c>
      <c r="B213" s="8">
        <v>24.9</v>
      </c>
      <c r="C213" s="9">
        <v>1517</v>
      </c>
      <c r="D213" s="10"/>
      <c r="E213" s="10">
        <v>0</v>
      </c>
      <c r="F213" s="10">
        <v>0</v>
      </c>
      <c r="G213" s="11">
        <f>C213*G13</f>
        <v>596.1404132703135</v>
      </c>
      <c r="H213" s="11">
        <f>B213*H13</f>
        <v>1611.324570273003</v>
      </c>
      <c r="I213" s="19">
        <f t="shared" si="12"/>
        <v>1103.7324917716583</v>
      </c>
      <c r="J213" s="12"/>
      <c r="K213" s="2"/>
    </row>
    <row r="214" spans="1:11" ht="18.75" x14ac:dyDescent="0.2">
      <c r="A214" s="7" t="s">
        <v>170</v>
      </c>
      <c r="B214" s="8">
        <v>53.1</v>
      </c>
      <c r="C214" s="9">
        <v>1007</v>
      </c>
      <c r="D214" s="10"/>
      <c r="E214" s="10">
        <v>0</v>
      </c>
      <c r="F214" s="10">
        <v>0</v>
      </c>
      <c r="G214" s="11">
        <f>C214*G13</f>
        <v>395.72405811681324</v>
      </c>
      <c r="H214" s="11">
        <f>B214*H13</f>
        <v>3436.1981799797777</v>
      </c>
      <c r="I214" s="19">
        <f t="shared" si="12"/>
        <v>1915.9611190482956</v>
      </c>
      <c r="J214" s="12"/>
      <c r="K214" s="2"/>
    </row>
    <row r="215" spans="1:11" ht="18.75" x14ac:dyDescent="0.2">
      <c r="A215" s="7" t="s">
        <v>171</v>
      </c>
      <c r="B215" s="8">
        <v>25.6</v>
      </c>
      <c r="C215" s="9">
        <v>996</v>
      </c>
      <c r="D215" s="10"/>
      <c r="E215" s="10">
        <v>0</v>
      </c>
      <c r="F215" s="10">
        <v>0</v>
      </c>
      <c r="G215" s="11">
        <f>C215*G13</f>
        <v>391.40135241742405</v>
      </c>
      <c r="H215" s="11">
        <f>B215*H13</f>
        <v>1656.6228513650153</v>
      </c>
      <c r="I215" s="19">
        <f t="shared" si="12"/>
        <v>1024.0121018912196</v>
      </c>
      <c r="J215" s="12"/>
      <c r="K215" s="2"/>
    </row>
    <row r="216" spans="1:11" ht="18.75" x14ac:dyDescent="0.2">
      <c r="A216" s="7" t="s">
        <v>172</v>
      </c>
      <c r="B216" s="8">
        <v>58.5</v>
      </c>
      <c r="C216" s="9">
        <v>1694</v>
      </c>
      <c r="D216" s="10"/>
      <c r="E216" s="10">
        <v>0</v>
      </c>
      <c r="F216" s="10">
        <v>0</v>
      </c>
      <c r="G216" s="11">
        <f>C216*G13</f>
        <v>665.69667770594003</v>
      </c>
      <c r="H216" s="11">
        <f>B216*H13</f>
        <v>3785.6420626895856</v>
      </c>
      <c r="I216" s="19">
        <f t="shared" si="12"/>
        <v>2225.6693701977629</v>
      </c>
      <c r="J216" s="12"/>
      <c r="K216" s="2"/>
    </row>
    <row r="217" spans="1:11" ht="18.75" x14ac:dyDescent="0.2">
      <c r="A217" s="7" t="s">
        <v>173</v>
      </c>
      <c r="B217" s="8">
        <v>13.5</v>
      </c>
      <c r="C217" s="9">
        <v>462</v>
      </c>
      <c r="D217" s="10"/>
      <c r="E217" s="10">
        <v>0</v>
      </c>
      <c r="F217" s="10">
        <v>0</v>
      </c>
      <c r="G217" s="11">
        <f>C217*G13</f>
        <v>181.55363937434728</v>
      </c>
      <c r="H217" s="11">
        <f>B217*H13</f>
        <v>873.60970677451974</v>
      </c>
      <c r="I217" s="19">
        <f t="shared" si="12"/>
        <v>527.58167307443352</v>
      </c>
      <c r="J217" s="12"/>
      <c r="K217" s="2"/>
    </row>
    <row r="218" spans="1:11" ht="18.75" x14ac:dyDescent="0.2">
      <c r="A218" s="7" t="s">
        <v>174</v>
      </c>
      <c r="B218" s="8">
        <v>19.5</v>
      </c>
      <c r="C218" s="9">
        <v>601</v>
      </c>
      <c r="D218" s="10"/>
      <c r="E218" s="10">
        <v>0</v>
      </c>
      <c r="F218" s="10">
        <v>0</v>
      </c>
      <c r="G218" s="11">
        <f>C218*G13</f>
        <v>236.17692048481109</v>
      </c>
      <c r="H218" s="11">
        <f>B218*H13</f>
        <v>1261.8806875631951</v>
      </c>
      <c r="I218" s="19">
        <f t="shared" si="12"/>
        <v>749.02880402400308</v>
      </c>
      <c r="J218" s="12"/>
      <c r="K218" s="2"/>
    </row>
    <row r="219" spans="1:11" ht="18.75" x14ac:dyDescent="0.2">
      <c r="A219" s="7" t="s">
        <v>175</v>
      </c>
      <c r="B219" s="8">
        <v>41.8</v>
      </c>
      <c r="C219" s="9">
        <v>2380</v>
      </c>
      <c r="D219" s="10"/>
      <c r="E219" s="10">
        <v>0</v>
      </c>
      <c r="F219" s="10">
        <v>0</v>
      </c>
      <c r="G219" s="11">
        <f>C219*G13</f>
        <v>935.27632404966789</v>
      </c>
      <c r="H219" s="11">
        <f>B219*H13</f>
        <v>2704.9544994944386</v>
      </c>
      <c r="I219" s="19">
        <f t="shared" si="12"/>
        <v>1820.1154117720532</v>
      </c>
      <c r="J219" s="12"/>
      <c r="K219" s="2"/>
    </row>
    <row r="220" spans="1:11" ht="18.75" x14ac:dyDescent="0.2">
      <c r="A220" s="15" t="s">
        <v>206</v>
      </c>
      <c r="B220" s="16">
        <f>B221+B222+B223+B224+B225+B226+B227+B228+B229+B230+B231+B232+B233+B234</f>
        <v>603</v>
      </c>
      <c r="C220" s="21">
        <f>C221+C222+C223+C224+C225+C226+C227+C228+C229+C230+C231+C232+C233+C234</f>
        <v>130546</v>
      </c>
      <c r="D220" s="18"/>
      <c r="E220" s="18">
        <v>0</v>
      </c>
      <c r="F220" s="18">
        <v>0</v>
      </c>
      <c r="G220" s="19">
        <f>C220*G13</f>
        <v>51301.08529386048</v>
      </c>
      <c r="H220" s="19">
        <f>B220*H13</f>
        <v>39021.23356926188</v>
      </c>
      <c r="I220" s="19">
        <f>(G220+H220)/2</f>
        <v>45161.15943156118</v>
      </c>
      <c r="J220" s="20">
        <f>D13*((C220/C13)*0.2+(B220/B13)*0.8)</f>
        <v>41477.203914181606</v>
      </c>
      <c r="K220" s="2"/>
    </row>
    <row r="221" spans="1:11" ht="18.75" x14ac:dyDescent="0.2">
      <c r="A221" s="7" t="s">
        <v>206</v>
      </c>
      <c r="B221" s="8">
        <v>0</v>
      </c>
      <c r="C221" s="9">
        <v>0</v>
      </c>
      <c r="D221" s="10"/>
      <c r="E221" s="10">
        <v>0</v>
      </c>
      <c r="F221" s="10">
        <v>0</v>
      </c>
      <c r="G221" s="11">
        <f>C221*G13</f>
        <v>0</v>
      </c>
      <c r="H221" s="11">
        <f>B221*H13</f>
        <v>0</v>
      </c>
      <c r="I221" s="19">
        <f t="shared" ref="I221:I236" si="13">(G221+H221)/2</f>
        <v>0</v>
      </c>
      <c r="J221" s="12"/>
      <c r="K221" s="2"/>
    </row>
    <row r="222" spans="1:11" ht="18.75" x14ac:dyDescent="0.2">
      <c r="A222" s="7" t="s">
        <v>176</v>
      </c>
      <c r="B222" s="8">
        <v>122.2</v>
      </c>
      <c r="C222" s="9">
        <v>35739</v>
      </c>
      <c r="D222" s="10"/>
      <c r="E222" s="10">
        <v>0</v>
      </c>
      <c r="F222" s="10">
        <v>0</v>
      </c>
      <c r="G222" s="11">
        <f>C222*G13</f>
        <v>14044.47081731558</v>
      </c>
      <c r="H222" s="11">
        <f>B222*H13</f>
        <v>7907.7856420626904</v>
      </c>
      <c r="I222" s="19">
        <f t="shared" si="13"/>
        <v>10976.128229689135</v>
      </c>
      <c r="J222" s="14"/>
      <c r="K222" s="2"/>
    </row>
    <row r="223" spans="1:11" ht="18.75" x14ac:dyDescent="0.2">
      <c r="A223" s="7" t="s">
        <v>177</v>
      </c>
      <c r="B223" s="8">
        <v>99.4</v>
      </c>
      <c r="C223" s="9">
        <v>8622</v>
      </c>
      <c r="D223" s="10"/>
      <c r="E223" s="10">
        <v>0</v>
      </c>
      <c r="F223" s="10">
        <v>0</v>
      </c>
      <c r="G223" s="11">
        <f>C223*G13</f>
        <v>3388.2153218303515</v>
      </c>
      <c r="H223" s="11">
        <f>B223*H13</f>
        <v>6432.3559150657238</v>
      </c>
      <c r="I223" s="19">
        <f t="shared" si="13"/>
        <v>4910.2856184480379</v>
      </c>
      <c r="J223" s="14"/>
      <c r="K223" s="2"/>
    </row>
    <row r="224" spans="1:11" ht="18.75" x14ac:dyDescent="0.2">
      <c r="A224" s="7" t="s">
        <v>144</v>
      </c>
      <c r="B224" s="8">
        <v>24.9</v>
      </c>
      <c r="C224" s="9">
        <v>22455</v>
      </c>
      <c r="D224" s="10"/>
      <c r="E224" s="10">
        <v>0</v>
      </c>
      <c r="F224" s="10">
        <v>0</v>
      </c>
      <c r="G224" s="11">
        <f>C224*G13</f>
        <v>8824.2142254349965</v>
      </c>
      <c r="H224" s="11">
        <f>B224*H13</f>
        <v>1611.324570273003</v>
      </c>
      <c r="I224" s="19">
        <f t="shared" si="13"/>
        <v>5217.7693978540001</v>
      </c>
      <c r="J224" s="12"/>
      <c r="K224" s="2"/>
    </row>
    <row r="225" spans="1:11" ht="18.75" x14ac:dyDescent="0.2">
      <c r="A225" s="7" t="s">
        <v>178</v>
      </c>
      <c r="B225" s="8">
        <v>44.2</v>
      </c>
      <c r="C225" s="9">
        <v>4382</v>
      </c>
      <c r="D225" s="10"/>
      <c r="E225" s="10">
        <v>0</v>
      </c>
      <c r="F225" s="10">
        <v>0</v>
      </c>
      <c r="G225" s="11">
        <f>C225*G13</f>
        <v>1722.0087613385062</v>
      </c>
      <c r="H225" s="11">
        <f>B225*H13</f>
        <v>2860.2628918099094</v>
      </c>
      <c r="I225" s="19">
        <f t="shared" si="13"/>
        <v>2291.1358265742078</v>
      </c>
      <c r="J225" s="12"/>
      <c r="K225" s="2"/>
    </row>
    <row r="226" spans="1:11" ht="18.75" x14ac:dyDescent="0.2">
      <c r="A226" s="7" t="s">
        <v>179</v>
      </c>
      <c r="B226" s="8">
        <v>23.4</v>
      </c>
      <c r="C226" s="9">
        <v>2992</v>
      </c>
      <c r="D226" s="10"/>
      <c r="E226" s="10">
        <v>0</v>
      </c>
      <c r="F226" s="10">
        <v>0</v>
      </c>
      <c r="G226" s="11">
        <f>C226*G13</f>
        <v>1175.7759502338681</v>
      </c>
      <c r="H226" s="11">
        <f>B226*H13</f>
        <v>1514.2568250758341</v>
      </c>
      <c r="I226" s="19">
        <f t="shared" si="13"/>
        <v>1345.0163876548511</v>
      </c>
      <c r="J226" s="12"/>
      <c r="K226" s="2"/>
    </row>
    <row r="227" spans="1:11" ht="18.75" x14ac:dyDescent="0.2">
      <c r="A227" s="7" t="s">
        <v>180</v>
      </c>
      <c r="B227" s="8">
        <v>104</v>
      </c>
      <c r="C227" s="9">
        <v>11267</v>
      </c>
      <c r="D227" s="10"/>
      <c r="E227" s="10">
        <v>0</v>
      </c>
      <c r="F227" s="10">
        <v>0</v>
      </c>
      <c r="G227" s="11">
        <f>C227*G13</f>
        <v>4427.6295559107593</v>
      </c>
      <c r="H227" s="11">
        <f>B227*H13</f>
        <v>6730.0303336703746</v>
      </c>
      <c r="I227" s="19">
        <f t="shared" si="13"/>
        <v>5578.8299447905665</v>
      </c>
      <c r="J227" s="12"/>
      <c r="K227" s="2"/>
    </row>
    <row r="228" spans="1:11" ht="18.75" x14ac:dyDescent="0.2">
      <c r="A228" s="7" t="s">
        <v>181</v>
      </c>
      <c r="B228" s="8">
        <v>36.6</v>
      </c>
      <c r="C228" s="9">
        <v>6036</v>
      </c>
      <c r="D228" s="10"/>
      <c r="E228" s="10">
        <v>0</v>
      </c>
      <c r="F228" s="10">
        <v>0</v>
      </c>
      <c r="G228" s="11">
        <f>C228*G13</f>
        <v>2371.9865092284854</v>
      </c>
      <c r="H228" s="11">
        <f>B228*H13</f>
        <v>2368.4529828109203</v>
      </c>
      <c r="I228" s="19">
        <f t="shared" si="13"/>
        <v>2370.2197460197031</v>
      </c>
      <c r="J228" s="12"/>
      <c r="K228" s="2"/>
    </row>
    <row r="229" spans="1:11" ht="18.75" x14ac:dyDescent="0.2">
      <c r="A229" s="7" t="s">
        <v>182</v>
      </c>
      <c r="B229" s="8">
        <v>18.7</v>
      </c>
      <c r="C229" s="9">
        <v>4913</v>
      </c>
      <c r="D229" s="10"/>
      <c r="E229" s="10">
        <v>0</v>
      </c>
      <c r="F229" s="10">
        <v>0</v>
      </c>
      <c r="G229" s="11">
        <f>C229*G13</f>
        <v>1930.677554645386</v>
      </c>
      <c r="H229" s="11">
        <f>B229*H13</f>
        <v>1210.1112234580385</v>
      </c>
      <c r="I229" s="19">
        <f t="shared" si="13"/>
        <v>1570.3943890517121</v>
      </c>
      <c r="J229" s="12"/>
      <c r="K229" s="2"/>
    </row>
    <row r="230" spans="1:11" ht="18.75" x14ac:dyDescent="0.2">
      <c r="A230" s="7" t="s">
        <v>183</v>
      </c>
      <c r="B230" s="8">
        <v>13.7</v>
      </c>
      <c r="C230" s="9">
        <v>3338</v>
      </c>
      <c r="D230" s="10"/>
      <c r="E230" s="10">
        <v>0</v>
      </c>
      <c r="F230" s="10">
        <v>0</v>
      </c>
      <c r="G230" s="11">
        <f>C230*G13</f>
        <v>1311.7446931419292</v>
      </c>
      <c r="H230" s="11">
        <f>B230*H13</f>
        <v>886.5520728008089</v>
      </c>
      <c r="I230" s="19">
        <f t="shared" si="13"/>
        <v>1099.1483829713691</v>
      </c>
      <c r="J230" s="12"/>
      <c r="K230" s="2"/>
    </row>
    <row r="231" spans="1:11" ht="18.75" x14ac:dyDescent="0.2">
      <c r="A231" s="7" t="s">
        <v>184</v>
      </c>
      <c r="B231" s="8">
        <v>31.7</v>
      </c>
      <c r="C231" s="9">
        <v>1875</v>
      </c>
      <c r="D231" s="10"/>
      <c r="E231" s="10">
        <v>0</v>
      </c>
      <c r="F231" s="10">
        <v>0</v>
      </c>
      <c r="G231" s="11">
        <f>C231*G13</f>
        <v>736.82483512316276</v>
      </c>
      <c r="H231" s="11">
        <f>B231*H13</f>
        <v>2051.3650151668353</v>
      </c>
      <c r="I231" s="19">
        <f t="shared" si="13"/>
        <v>1394.094925144999</v>
      </c>
      <c r="J231" s="12"/>
      <c r="K231" s="2"/>
    </row>
    <row r="232" spans="1:11" ht="18.75" x14ac:dyDescent="0.2">
      <c r="A232" s="7" t="s">
        <v>185</v>
      </c>
      <c r="B232" s="8">
        <v>20.399999999999999</v>
      </c>
      <c r="C232" s="9">
        <v>26781</v>
      </c>
      <c r="D232" s="10"/>
      <c r="E232" s="10">
        <v>0</v>
      </c>
      <c r="F232" s="10">
        <v>0</v>
      </c>
      <c r="G232" s="11">
        <f>C232*G13</f>
        <v>10524.216485031158</v>
      </c>
      <c r="H232" s="11">
        <f>B232*H13</f>
        <v>1320.1213346814964</v>
      </c>
      <c r="I232" s="19">
        <f t="shared" si="13"/>
        <v>5922.1689098563274</v>
      </c>
      <c r="J232" s="12"/>
      <c r="K232" s="2"/>
    </row>
    <row r="233" spans="1:11" ht="18.75" x14ac:dyDescent="0.2">
      <c r="A233" s="7" t="s">
        <v>186</v>
      </c>
      <c r="B233" s="8">
        <v>27.5</v>
      </c>
      <c r="C233" s="9">
        <v>1599</v>
      </c>
      <c r="D233" s="10"/>
      <c r="E233" s="10">
        <v>0</v>
      </c>
      <c r="F233" s="10">
        <v>0</v>
      </c>
      <c r="G233" s="11">
        <f>C233*G13</f>
        <v>628.36421939303318</v>
      </c>
      <c r="H233" s="11">
        <f>B233*H13</f>
        <v>1779.5753286147624</v>
      </c>
      <c r="I233" s="19">
        <f t="shared" si="13"/>
        <v>1203.9697740038978</v>
      </c>
      <c r="J233" s="12"/>
      <c r="K233" s="2"/>
    </row>
    <row r="234" spans="1:11" ht="18.75" x14ac:dyDescent="0.2">
      <c r="A234" s="7" t="s">
        <v>187</v>
      </c>
      <c r="B234" s="8">
        <v>36.299999999999997</v>
      </c>
      <c r="C234" s="9">
        <v>547</v>
      </c>
      <c r="D234" s="10"/>
      <c r="E234" s="10">
        <v>0</v>
      </c>
      <c r="F234" s="10">
        <v>0</v>
      </c>
      <c r="G234" s="11">
        <f>C234*G13</f>
        <v>214.95636523326399</v>
      </c>
      <c r="H234" s="11">
        <f>B234*H13</f>
        <v>2349.0394337714861</v>
      </c>
      <c r="I234" s="19">
        <f t="shared" si="13"/>
        <v>1281.997899502375</v>
      </c>
      <c r="J234" s="12"/>
      <c r="K234" s="2"/>
    </row>
    <row r="235" spans="1:11" ht="13.5" customHeight="1" x14ac:dyDescent="0.2">
      <c r="A235" s="15" t="s">
        <v>0</v>
      </c>
      <c r="B235" s="16">
        <v>71</v>
      </c>
      <c r="C235" s="17">
        <f>C236</f>
        <v>63462</v>
      </c>
      <c r="D235" s="18"/>
      <c r="E235" s="18">
        <v>0</v>
      </c>
      <c r="F235" s="18">
        <v>0</v>
      </c>
      <c r="G235" s="19">
        <f>C235*G13</f>
        <v>24938.868099512616</v>
      </c>
      <c r="H235" s="19">
        <f>B235*H13</f>
        <v>4594.5399393326597</v>
      </c>
      <c r="I235" s="19">
        <f>(G235+H235)/2</f>
        <v>14766.704019422637</v>
      </c>
      <c r="J235" s="20">
        <f>D13*((C235/C13)*0.2+(B235/B13)*0.8)</f>
        <v>8663.4055713686521</v>
      </c>
      <c r="K235" s="2"/>
    </row>
    <row r="236" spans="1:11" ht="18.75" x14ac:dyDescent="0.2">
      <c r="A236" s="7" t="s">
        <v>0</v>
      </c>
      <c r="B236" s="8">
        <v>71</v>
      </c>
      <c r="C236" s="9">
        <v>63462</v>
      </c>
      <c r="D236" s="10"/>
      <c r="E236" s="10">
        <v>0</v>
      </c>
      <c r="F236" s="10">
        <v>0</v>
      </c>
      <c r="G236" s="11">
        <f>C236*G13</f>
        <v>24938.868099512616</v>
      </c>
      <c r="H236" s="11">
        <f>B236*H13</f>
        <v>4594.5399393326597</v>
      </c>
      <c r="I236" s="19">
        <f t="shared" si="13"/>
        <v>14766.704019422637</v>
      </c>
      <c r="J236" s="13"/>
      <c r="K236" s="2"/>
    </row>
    <row r="237" spans="1:11" x14ac:dyDescent="0.2">
      <c r="A237" s="2"/>
      <c r="B237" s="4"/>
      <c r="C237" s="4"/>
      <c r="D237" s="2"/>
      <c r="E237" s="2"/>
      <c r="F237" s="2"/>
      <c r="G237" s="2"/>
      <c r="H237" s="2"/>
      <c r="I237" s="2"/>
      <c r="J237" s="2"/>
      <c r="K237" s="2"/>
    </row>
  </sheetData>
  <mergeCells count="15">
    <mergeCell ref="G1:J1"/>
    <mergeCell ref="J8:J11"/>
    <mergeCell ref="A2:J2"/>
    <mergeCell ref="C8:C11"/>
    <mergeCell ref="G8:G11"/>
    <mergeCell ref="H8:H11"/>
    <mergeCell ref="I8:I11"/>
    <mergeCell ref="D8:D11"/>
    <mergeCell ref="A8:A11"/>
    <mergeCell ref="B8:B11"/>
    <mergeCell ref="A4:I4"/>
    <mergeCell ref="D5:H5"/>
    <mergeCell ref="D6:H6"/>
    <mergeCell ref="E8:E11"/>
    <mergeCell ref="F8:F11"/>
  </mergeCells>
  <pageMargins left="0.19685039370078741" right="0.19685039370078741" top="0.59055118110236227" bottom="0.59055118110236227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2027</vt:lpstr>
      <vt:lpstr>'2027'!Область_печати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Плешкова Алина Алексеевна</dc:creator>
  <cp:lastModifiedBy>Старостина Рузанна Левоновна</cp:lastModifiedBy>
  <cp:lastPrinted>2024-10-03T07:10:20Z</cp:lastPrinted>
  <dcterms:created xsi:type="dcterms:W3CDTF">2023-04-24T09:21:42Z</dcterms:created>
  <dcterms:modified xsi:type="dcterms:W3CDTF">2024-10-03T07:10:23Z</dcterms:modified>
</cp:coreProperties>
</file>