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225" windowWidth="25785" windowHeight="11655" activeTab="1"/>
  </bookViews>
  <sheets>
    <sheet name="2025" sheetId="6" r:id="rId1"/>
    <sheet name="2026" sheetId="7" r:id="rId2"/>
    <sheet name="2027" sheetId="8" r:id="rId3"/>
  </sheets>
  <definedNames>
    <definedName name="_xlnm._FilterDatabase" localSheetId="1" hidden="1">'2026'!$B$6:$G$7</definedName>
    <definedName name="_xlnm.Print_Area" localSheetId="0">'2025'!$A$1:$M$37</definedName>
    <definedName name="_xlnm.Print_Area" localSheetId="1">'2026'!$A$1:$L$34</definedName>
    <definedName name="_xlnm.Print_Area" localSheetId="2">'2027'!$A$1:$L$34</definedName>
  </definedNames>
  <calcPr calcId="145621"/>
</workbook>
</file>

<file path=xl/calcChain.xml><?xml version="1.0" encoding="utf-8"?>
<calcChain xmlns="http://schemas.openxmlformats.org/spreadsheetml/2006/main">
  <c r="K34" i="8" l="1"/>
  <c r="J34" i="8"/>
  <c r="I34" i="8"/>
  <c r="G34" i="8"/>
  <c r="E34" i="8"/>
  <c r="D34" i="8"/>
  <c r="L33" i="8"/>
  <c r="H33" i="8"/>
  <c r="F33" i="8" s="1"/>
  <c r="C33" i="8"/>
  <c r="L32" i="8"/>
  <c r="H32" i="8"/>
  <c r="F32" i="8"/>
  <c r="L31" i="8"/>
  <c r="C31" i="8"/>
  <c r="L30" i="8"/>
  <c r="H30" i="8"/>
  <c r="F30" i="8"/>
  <c r="C30" i="8"/>
  <c r="L29" i="8"/>
  <c r="H29" i="8"/>
  <c r="F29" i="8"/>
  <c r="L28" i="8"/>
  <c r="H28" i="8"/>
  <c r="F28" i="8" s="1"/>
  <c r="C28" i="8"/>
  <c r="L27" i="8"/>
  <c r="H27" i="8"/>
  <c r="F27" i="8"/>
  <c r="L26" i="8"/>
  <c r="L25" i="8"/>
  <c r="H25" i="8"/>
  <c r="F25" i="8" s="1"/>
  <c r="L24" i="8"/>
  <c r="H24" i="8"/>
  <c r="F24" i="8" s="1"/>
  <c r="C24" i="8"/>
  <c r="L23" i="8"/>
  <c r="L22" i="8"/>
  <c r="H22" i="8"/>
  <c r="F22" i="8" s="1"/>
  <c r="C22" i="8"/>
  <c r="L21" i="8"/>
  <c r="L20" i="8"/>
  <c r="H20" i="8"/>
  <c r="F20" i="8"/>
  <c r="C20" i="8"/>
  <c r="L19" i="8"/>
  <c r="H19" i="8"/>
  <c r="F19" i="8"/>
  <c r="C19" i="8"/>
  <c r="L18" i="8"/>
  <c r="H18" i="8"/>
  <c r="F18" i="8"/>
  <c r="L17" i="8"/>
  <c r="L16" i="8"/>
  <c r="H16" i="8"/>
  <c r="F16" i="8"/>
  <c r="C16" i="8"/>
  <c r="L15" i="8"/>
  <c r="L14" i="8"/>
  <c r="H14" i="8"/>
  <c r="F14" i="8"/>
  <c r="C14" i="8"/>
  <c r="L13" i="8"/>
  <c r="H13" i="8"/>
  <c r="F13" i="8"/>
  <c r="C13" i="8"/>
  <c r="L12" i="8"/>
  <c r="H12" i="8"/>
  <c r="F12" i="8"/>
  <c r="C12" i="8"/>
  <c r="L11" i="8"/>
  <c r="H11" i="8"/>
  <c r="F11" i="8"/>
  <c r="L10" i="8"/>
  <c r="L9" i="8"/>
  <c r="L34" i="8" s="1"/>
  <c r="H9" i="8"/>
  <c r="H34" i="8" s="1"/>
  <c r="F9" i="8"/>
  <c r="C9" i="8"/>
  <c r="C34" i="8" s="1"/>
  <c r="K34" i="7"/>
  <c r="J34" i="7"/>
  <c r="I34" i="7"/>
  <c r="G34" i="7"/>
  <c r="E34" i="7"/>
  <c r="D34" i="7"/>
  <c r="L33" i="7"/>
  <c r="H33" i="7"/>
  <c r="F33" i="7" s="1"/>
  <c r="C33" i="7"/>
  <c r="L32" i="7"/>
  <c r="H32" i="7"/>
  <c r="F32" i="7" s="1"/>
  <c r="L31" i="7"/>
  <c r="C31" i="7"/>
  <c r="L30" i="7"/>
  <c r="H30" i="7"/>
  <c r="F30" i="7"/>
  <c r="C30" i="7"/>
  <c r="L29" i="7"/>
  <c r="H29" i="7"/>
  <c r="F29" i="7"/>
  <c r="L28" i="7"/>
  <c r="H28" i="7"/>
  <c r="F28" i="7" s="1"/>
  <c r="C28" i="7"/>
  <c r="L27" i="7"/>
  <c r="H27" i="7"/>
  <c r="F27" i="7" s="1"/>
  <c r="L26" i="7"/>
  <c r="L25" i="7"/>
  <c r="H25" i="7"/>
  <c r="F25" i="7" s="1"/>
  <c r="L24" i="7"/>
  <c r="H24" i="7"/>
  <c r="F24" i="7" s="1"/>
  <c r="C24" i="7"/>
  <c r="L23" i="7"/>
  <c r="L22" i="7"/>
  <c r="H22" i="7"/>
  <c r="F22" i="7" s="1"/>
  <c r="C22" i="7"/>
  <c r="L21" i="7"/>
  <c r="L20" i="7"/>
  <c r="H20" i="7"/>
  <c r="F20" i="7"/>
  <c r="C20" i="7"/>
  <c r="L19" i="7"/>
  <c r="H19" i="7"/>
  <c r="F19" i="7" s="1"/>
  <c r="C19" i="7"/>
  <c r="L18" i="7"/>
  <c r="H18" i="7"/>
  <c r="F18" i="7"/>
  <c r="L17" i="7"/>
  <c r="L16" i="7"/>
  <c r="H16" i="7"/>
  <c r="F16" i="7" s="1"/>
  <c r="C16" i="7"/>
  <c r="L15" i="7"/>
  <c r="L14" i="7"/>
  <c r="H14" i="7"/>
  <c r="F14" i="7" s="1"/>
  <c r="C14" i="7"/>
  <c r="L13" i="7"/>
  <c r="H13" i="7"/>
  <c r="F13" i="7"/>
  <c r="C13" i="7"/>
  <c r="L12" i="7"/>
  <c r="H12" i="7"/>
  <c r="F12" i="7" s="1"/>
  <c r="C12" i="7"/>
  <c r="L11" i="7"/>
  <c r="H11" i="7"/>
  <c r="F11" i="7"/>
  <c r="L10" i="7"/>
  <c r="L9" i="7"/>
  <c r="L34" i="7" s="1"/>
  <c r="H9" i="7"/>
  <c r="F9" i="7" s="1"/>
  <c r="C9" i="7"/>
  <c r="C34" i="7" s="1"/>
  <c r="L37" i="6"/>
  <c r="K37" i="6"/>
  <c r="J37" i="6"/>
  <c r="I37" i="6"/>
  <c r="H37" i="6"/>
  <c r="F37" i="6"/>
  <c r="E37" i="6"/>
  <c r="D37" i="6"/>
  <c r="M36" i="6"/>
  <c r="I36" i="6"/>
  <c r="G36" i="6" s="1"/>
  <c r="D36" i="6"/>
  <c r="M35" i="6"/>
  <c r="I35" i="6"/>
  <c r="G35" i="6"/>
  <c r="M34" i="6"/>
  <c r="D34" i="6"/>
  <c r="M33" i="6"/>
  <c r="I33" i="6"/>
  <c r="G33" i="6"/>
  <c r="D33" i="6"/>
  <c r="M32" i="6"/>
  <c r="I32" i="6"/>
  <c r="G32" i="6"/>
  <c r="M31" i="6"/>
  <c r="I31" i="6"/>
  <c r="G31" i="6" s="1"/>
  <c r="D31" i="6"/>
  <c r="M30" i="6"/>
  <c r="I30" i="6"/>
  <c r="G30" i="6"/>
  <c r="M29" i="6"/>
  <c r="M28" i="6"/>
  <c r="I28" i="6"/>
  <c r="G28" i="6" s="1"/>
  <c r="M27" i="6"/>
  <c r="M26" i="6"/>
  <c r="I26" i="6"/>
  <c r="G26" i="6"/>
  <c r="D26" i="6"/>
  <c r="M25" i="6"/>
  <c r="G25" i="6"/>
  <c r="M24" i="6"/>
  <c r="I24" i="6"/>
  <c r="G24" i="6" s="1"/>
  <c r="D24" i="6"/>
  <c r="M23" i="6"/>
  <c r="M22" i="6"/>
  <c r="I22" i="6"/>
  <c r="G22" i="6"/>
  <c r="D22" i="6"/>
  <c r="M21" i="6"/>
  <c r="I21" i="6"/>
  <c r="G21" i="6" s="1"/>
  <c r="D21" i="6"/>
  <c r="M20" i="6"/>
  <c r="I20" i="6"/>
  <c r="G20" i="6"/>
  <c r="M19" i="6"/>
  <c r="M18" i="6"/>
  <c r="I18" i="6"/>
  <c r="G18" i="6" s="1"/>
  <c r="D18" i="6"/>
  <c r="M17" i="6"/>
  <c r="M16" i="6"/>
  <c r="I16" i="6"/>
  <c r="G16" i="6"/>
  <c r="D16" i="6"/>
  <c r="M15" i="6"/>
  <c r="M14" i="6"/>
  <c r="I14" i="6"/>
  <c r="G14" i="6"/>
  <c r="D14" i="6"/>
  <c r="M13" i="6"/>
  <c r="M12" i="6"/>
  <c r="I12" i="6"/>
  <c r="G12" i="6" s="1"/>
  <c r="D12" i="6"/>
  <c r="M11" i="6"/>
  <c r="I11" i="6"/>
  <c r="G11" i="6" s="1"/>
  <c r="G37" i="6" s="1"/>
  <c r="C10" i="6"/>
  <c r="M10" i="6" s="1"/>
  <c r="M9" i="6"/>
  <c r="I9" i="6"/>
  <c r="G9" i="6"/>
  <c r="D9" i="6"/>
  <c r="F34" i="8" l="1"/>
  <c r="F34" i="7"/>
  <c r="H34" i="7"/>
  <c r="M37" i="6"/>
  <c r="C37" i="6"/>
</calcChain>
</file>

<file path=xl/sharedStrings.xml><?xml version="1.0" encoding="utf-8"?>
<sst xmlns="http://schemas.openxmlformats.org/spreadsheetml/2006/main" count="168" uniqueCount="62">
  <si>
    <t>Наименование МО</t>
  </si>
  <si>
    <t>Число учащихся</t>
  </si>
  <si>
    <t>Округление</t>
  </si>
  <si>
    <t>Итого</t>
  </si>
  <si>
    <t>Расчет</t>
  </si>
  <si>
    <t>реализация социально-культурных проектов</t>
  </si>
  <si>
    <t>заявка</t>
  </si>
  <si>
    <t>Бокситогорский муниципальный район</t>
  </si>
  <si>
    <t>Волосовский муниципальный район</t>
  </si>
  <si>
    <t>Волховский муниципальный район</t>
  </si>
  <si>
    <t>Всеволожский муниципальный район</t>
  </si>
  <si>
    <t>Кингисеппский муниципальный район</t>
  </si>
  <si>
    <t>Киришский муниципальный район</t>
  </si>
  <si>
    <t>Кировский муниципальный район</t>
  </si>
  <si>
    <t>Лодейнопольский муниципальный район</t>
  </si>
  <si>
    <t>Ломоносовский муниципальный район</t>
  </si>
  <si>
    <t>Лужский муниципальный район</t>
  </si>
  <si>
    <t>Подпорожский муниципальный район</t>
  </si>
  <si>
    <t>Приозерский муниципальный район</t>
  </si>
  <si>
    <t>Сланцевский муниципальный район</t>
  </si>
  <si>
    <t>Сосновоборский городской округ</t>
  </si>
  <si>
    <t>Тихвинский муниципальный район</t>
  </si>
  <si>
    <t>Выборгский район</t>
  </si>
  <si>
    <t>Всего</t>
  </si>
  <si>
    <t>2</t>
  </si>
  <si>
    <t>4</t>
  </si>
  <si>
    <t>5</t>
  </si>
  <si>
    <t>6</t>
  </si>
  <si>
    <t>10</t>
  </si>
  <si>
    <t>11</t>
  </si>
  <si>
    <t>12</t>
  </si>
  <si>
    <t>Укрепление материально-технической базы муниципальных учреждений дополнительного образования детей в сфере культуры и искусства (Мкстат)</t>
  </si>
  <si>
    <t>№</t>
  </si>
  <si>
    <t>г.Лодейное Поле</t>
  </si>
  <si>
    <t>г.Кировск</t>
  </si>
  <si>
    <t>г.Выборг</t>
  </si>
  <si>
    <t>13</t>
  </si>
  <si>
    <t>14</t>
  </si>
  <si>
    <t>г. Волосово</t>
  </si>
  <si>
    <t>г. Кингисепп</t>
  </si>
  <si>
    <t>г. Подпорожье</t>
  </si>
  <si>
    <t>г. Тихвин</t>
  </si>
  <si>
    <t>Число посещений</t>
  </si>
  <si>
    <t>Число библиотек</t>
  </si>
  <si>
    <t>Kтер</t>
  </si>
  <si>
    <t>15</t>
  </si>
  <si>
    <t xml:space="preserve">отношение количества посещений библиотек  к количеству библиотек </t>
  </si>
  <si>
    <t>Комплектование книжных фондов муниципальных библиотек</t>
  </si>
  <si>
    <t>г.Шлиссельбург</t>
  </si>
  <si>
    <t>Укрепление материально-технической базы муниципальных учреждений дополнительного образования детей в сфере культуры и искусства</t>
  </si>
  <si>
    <t>Староладожское сельское поселение</t>
  </si>
  <si>
    <t>Кузьмоловское городское поселение</t>
  </si>
  <si>
    <t>таблица 1</t>
  </si>
  <si>
    <t xml:space="preserve">Расчет объема субсидий бюджетам муниципальных образований Ленинградской области на государственную поддержку отрасли культуры на 2025 год </t>
  </si>
  <si>
    <t>таблица 2</t>
  </si>
  <si>
    <t>таблица 3</t>
  </si>
  <si>
    <t>Приложение 58 к пояснительной записке 2025 года</t>
  </si>
  <si>
    <t>Гатчинский муниципальный округ</t>
  </si>
  <si>
    <t>Аннинское городское поселениеЛомоносовского муниципального района</t>
  </si>
  <si>
    <t>Тосненский муниципальный район</t>
  </si>
  <si>
    <t xml:space="preserve">Расчет объема субсидий бюджетам муниципальных образований Ленинградской области на государственную поддержку отрасли культуры на 2026 год </t>
  </si>
  <si>
    <t>Расчет объема субсидий бюджетам муниципальных образований Ленинградской области на государственную поддержку отрасли культуры на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</si>
</sst>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"/>
    <numFmt numFmtId="166" formatCode="#,##0.00000"/>
    <numFmt numFmtId="167" formatCode="#,##0.00000_ ;\-#,##0.00000\ "/>
    <numFmt numFmtId="168" formatCode="_-* #,##0_р_._-;\-* #,##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02">
    <xf numFmtId="0" fontId="0" fillId="0" borderId="0" xfId="0"/>
    <xf numFmtId="0" fontId="4" fillId="2" borderId="0" xfId="0" applyFont="1" applyFill="1"/>
    <xf numFmtId="4" fontId="1" fillId="2" borderId="2" xfId="0" applyNumberFormat="1" applyFont="1" applyFill="1" applyBorder="1"/>
    <xf numFmtId="4" fontId="2" fillId="2" borderId="2" xfId="0" applyNumberFormat="1" applyFont="1" applyFill="1" applyBorder="1"/>
    <xf numFmtId="165" fontId="2" fillId="2" borderId="2" xfId="0" applyNumberFormat="1" applyFont="1" applyFill="1" applyBorder="1"/>
    <xf numFmtId="165" fontId="1" fillId="2" borderId="2" xfId="0" applyNumberFormat="1" applyFont="1" applyFill="1" applyBorder="1"/>
    <xf numFmtId="0" fontId="1" fillId="2" borderId="0" xfId="0" applyFont="1" applyFill="1" applyBorder="1"/>
    <xf numFmtId="167" fontId="1" fillId="2" borderId="2" xfId="1" applyNumberFormat="1" applyFont="1" applyFill="1" applyBorder="1" applyAlignment="1">
      <alignment horizontal="right"/>
    </xf>
    <xf numFmtId="166" fontId="1" fillId="2" borderId="2" xfId="0" applyNumberFormat="1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1" fontId="8" fillId="0" borderId="0" xfId="0" applyNumberFormat="1" applyFont="1" applyFill="1" applyAlignment="1">
      <alignment horizontal="right" vertical="top"/>
    </xf>
    <xf numFmtId="0" fontId="9" fillId="0" borderId="0" xfId="0" applyFont="1" applyAlignment="1">
      <alignment horizontal="right"/>
    </xf>
    <xf numFmtId="3" fontId="1" fillId="2" borderId="2" xfId="0" applyNumberFormat="1" applyFont="1" applyFill="1" applyBorder="1" applyAlignment="1">
      <alignment horizontal="center" vertical="center" wrapText="1"/>
    </xf>
    <xf numFmtId="164" fontId="1" fillId="2" borderId="2" xfId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3" fontId="1" fillId="2" borderId="2" xfId="0" applyNumberFormat="1" applyFont="1" applyFill="1" applyBorder="1"/>
    <xf numFmtId="0" fontId="6" fillId="2" borderId="2" xfId="0" applyFont="1" applyFill="1" applyBorder="1" applyAlignment="1">
      <alignment vertical="center" wrapText="1"/>
    </xf>
    <xf numFmtId="0" fontId="1" fillId="2" borderId="2" xfId="0" applyFont="1" applyFill="1" applyBorder="1"/>
    <xf numFmtId="164" fontId="1" fillId="2" borderId="2" xfId="1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vertical="center"/>
    </xf>
    <xf numFmtId="168" fontId="1" fillId="2" borderId="0" xfId="1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Font="1" applyFill="1"/>
    <xf numFmtId="0" fontId="9" fillId="0" borderId="0" xfId="0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0" fillId="0" borderId="0" xfId="0" applyFill="1"/>
    <xf numFmtId="0" fontId="1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11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/>
    </xf>
    <xf numFmtId="0" fontId="0" fillId="2" borderId="0" xfId="0" applyFont="1" applyFill="1"/>
    <xf numFmtId="0" fontId="0" fillId="2" borderId="2" xfId="0" applyFont="1" applyFill="1" applyBorder="1"/>
    <xf numFmtId="0" fontId="0" fillId="2" borderId="9" xfId="0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/>
    </xf>
    <xf numFmtId="0" fontId="0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1" fillId="2" borderId="22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center" vertical="center" wrapText="1"/>
    </xf>
    <xf numFmtId="3" fontId="1" fillId="2" borderId="23" xfId="0" applyNumberFormat="1" applyFont="1" applyFill="1" applyBorder="1" applyAlignment="1">
      <alignment horizontal="center" vertical="center" wrapText="1"/>
    </xf>
    <xf numFmtId="3" fontId="1" fillId="2" borderId="24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2" borderId="20" xfId="0" applyFill="1" applyBorder="1"/>
    <xf numFmtId="0" fontId="11" fillId="2" borderId="2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0" fillId="2" borderId="27" xfId="0" applyFill="1" applyBorder="1"/>
    <xf numFmtId="0" fontId="1" fillId="2" borderId="28" xfId="0" applyFont="1" applyFill="1" applyBorder="1" applyAlignment="1">
      <alignment vertical="center" wrapText="1"/>
    </xf>
    <xf numFmtId="166" fontId="1" fillId="2" borderId="3" xfId="0" applyNumberFormat="1" applyFont="1" applyFill="1" applyBorder="1"/>
    <xf numFmtId="165" fontId="2" fillId="2" borderId="3" xfId="0" applyNumberFormat="1" applyFont="1" applyFill="1" applyBorder="1"/>
    <xf numFmtId="3" fontId="1" fillId="2" borderId="29" xfId="0" applyNumberFormat="1" applyFont="1" applyFill="1" applyBorder="1"/>
    <xf numFmtId="167" fontId="1" fillId="2" borderId="3" xfId="1" applyNumberFormat="1" applyFont="1" applyFill="1" applyBorder="1" applyAlignment="1">
      <alignment horizontal="right"/>
    </xf>
    <xf numFmtId="165" fontId="1" fillId="2" borderId="3" xfId="0" applyNumberFormat="1" applyFont="1" applyFill="1" applyBorder="1"/>
    <xf numFmtId="3" fontId="1" fillId="2" borderId="30" xfId="0" applyNumberFormat="1" applyFont="1" applyFill="1" applyBorder="1"/>
    <xf numFmtId="4" fontId="2" fillId="2" borderId="30" xfId="0" applyNumberFormat="1" applyFont="1" applyFill="1" applyBorder="1"/>
    <xf numFmtId="0" fontId="0" fillId="2" borderId="31" xfId="0" applyFill="1" applyBorder="1"/>
    <xf numFmtId="0" fontId="6" fillId="2" borderId="4" xfId="0" applyFont="1" applyFill="1" applyBorder="1" applyAlignment="1">
      <alignment vertical="center" wrapText="1"/>
    </xf>
    <xf numFmtId="3" fontId="1" fillId="2" borderId="32" xfId="0" applyNumberFormat="1" applyFont="1" applyFill="1" applyBorder="1"/>
    <xf numFmtId="3" fontId="1" fillId="2" borderId="6" xfId="0" applyNumberFormat="1" applyFont="1" applyFill="1" applyBorder="1"/>
    <xf numFmtId="4" fontId="2" fillId="3" borderId="30" xfId="0" applyNumberFormat="1" applyFont="1" applyFill="1" applyBorder="1"/>
    <xf numFmtId="0" fontId="1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0" fillId="2" borderId="5" xfId="0" applyFill="1" applyBorder="1"/>
    <xf numFmtId="0" fontId="6" fillId="2" borderId="33" xfId="0" applyFont="1" applyFill="1" applyBorder="1" applyAlignment="1">
      <alignment vertical="center" wrapText="1"/>
    </xf>
    <xf numFmtId="166" fontId="1" fillId="2" borderId="1" xfId="0" applyNumberFormat="1" applyFont="1" applyFill="1" applyBorder="1"/>
    <xf numFmtId="165" fontId="2" fillId="2" borderId="1" xfId="0" applyNumberFormat="1" applyFont="1" applyFill="1" applyBorder="1"/>
    <xf numFmtId="3" fontId="1" fillId="2" borderId="34" xfId="0" applyNumberFormat="1" applyFont="1" applyFill="1" applyBorder="1"/>
    <xf numFmtId="165" fontId="1" fillId="2" borderId="7" xfId="0" applyNumberFormat="1" applyFont="1" applyFill="1" applyBorder="1"/>
    <xf numFmtId="3" fontId="1" fillId="2" borderId="8" xfId="0" applyNumberFormat="1" applyFont="1" applyFill="1" applyBorder="1"/>
    <xf numFmtId="0" fontId="0" fillId="2" borderId="35" xfId="0" applyFill="1" applyBorder="1"/>
    <xf numFmtId="0" fontId="1" fillId="2" borderId="16" xfId="0" applyFont="1" applyFill="1" applyBorder="1"/>
    <xf numFmtId="4" fontId="1" fillId="2" borderId="35" xfId="0" applyNumberFormat="1" applyFont="1" applyFill="1" applyBorder="1"/>
    <xf numFmtId="4" fontId="2" fillId="2" borderId="35" xfId="0" applyNumberFormat="1" applyFont="1" applyFill="1" applyBorder="1"/>
    <xf numFmtId="3" fontId="1" fillId="2" borderId="35" xfId="0" applyNumberFormat="1" applyFont="1" applyFill="1" applyBorder="1"/>
    <xf numFmtId="165" fontId="1" fillId="2" borderId="35" xfId="0" applyNumberFormat="1" applyFont="1" applyFill="1" applyBorder="1"/>
    <xf numFmtId="4" fontId="0" fillId="2" borderId="0" xfId="0" applyNumberFormat="1" applyFill="1"/>
  </cellXfs>
  <cellStyles count="2">
    <cellStyle name="Обычный" xfId="0" builtinId="0"/>
    <cellStyle name="Финансовый" xfId="1" builtinId="3"/>
  </cellStyles>
  <dxfs count="4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theme="0"/>
        </patternFill>
      </fill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7" formatCode="#,##0.00000_ ;\-#,##0.00000\ 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"/>
      <fill>
        <patternFill patternType="none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bottom style="medium">
          <color rgb="FF000000"/>
        </bottom>
      </border>
    </dxf>
    <dxf>
      <border outline="0">
        <left style="medium">
          <color rgb="FF000000"/>
        </left>
        <right style="medium">
          <color rgb="FF000000"/>
        </right>
        <bottom style="medium">
          <color rgb="FF000000"/>
        </bottom>
      </border>
    </dxf>
    <dxf>
      <fill>
        <patternFill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theme="0"/>
        </patternFill>
      </fill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7" formatCode="#,##0.00000_ ;\-#,##0.00000\ 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"/>
      <fill>
        <patternFill patternType="none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7" formatCode="#,##0.00000_ ;\-#,##0.00000\ 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32" displayName="Таблица132" ref="B8:M36" totalsRowShown="0" headerRowDxfId="31" dataDxfId="30" headerRowBorderDxfId="44" tableBorderDxfId="45">
  <autoFilter ref="B8:M36"/>
  <tableColumns count="12">
    <tableColumn id="1" name="Наименование МО" dataDxfId="43"/>
    <tableColumn id="3" name="2" dataDxfId="42"/>
    <tableColumn id="5" name="4" dataDxfId="41">
      <calculatedColumnFormula>0.260722200495372*F9</calculatedColumnFormula>
    </tableColumn>
    <tableColumn id="6" name="5" dataDxfId="40"/>
    <tableColumn id="7" name="6" dataDxfId="39"/>
    <tableColumn id="11" name="10" dataDxfId="38" dataCellStyle="Финансовый">
      <calculatedColumnFormula>9000/188231.3*I9</calculatedColumnFormula>
    </tableColumn>
    <tableColumn id="12" name="11" dataDxfId="37"/>
    <tableColumn id="10" name="12" dataDxfId="36">
      <calculatedColumnFormula>Таблица132[[#Headers],[15]]*Таблица132[[#Headers],[13]]/K9</calculatedColumnFormula>
    </tableColumn>
    <tableColumn id="15" name="13" dataDxfId="35"/>
    <tableColumn id="16" name="14" dataDxfId="34"/>
    <tableColumn id="13" name="15" dataDxfId="33"/>
    <tableColumn id="14" name="Итого" dataDxfId="32">
      <calculatedColumnFormula>Таблица132[[#This Row],[2]]+Таблица132[[#This Row],[5]]+Таблица132[[#This Row],[11]]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43" displayName="Таблица143" ref="B8:L34" totalsRowShown="0" headerRowDxfId="29" dataDxfId="28" headerRowBorderDxfId="26" tableBorderDxfId="27">
  <autoFilter ref="B8:L34"/>
  <tableColumns count="11">
    <tableColumn id="1" name="Наименование МО" dataDxfId="25"/>
    <tableColumn id="6" name="4" dataDxfId="24"/>
    <tableColumn id="4" name="5" dataDxfId="23"/>
    <tableColumn id="5" name="6" dataDxfId="22"/>
    <tableColumn id="7" name="10" dataDxfId="21" dataCellStyle="Финансовый"/>
    <tableColumn id="8" name="11" dataDxfId="20"/>
    <tableColumn id="9" name="12" dataDxfId="19"/>
    <tableColumn id="10" name="13" dataDxfId="18"/>
    <tableColumn id="11" name="14" dataDxfId="17"/>
    <tableColumn id="12" name="15" dataDxfId="16"/>
    <tableColumn id="14" name="Итого" dataDxfId="15">
      <calculatedColumnFormula>Таблица143[[#This Row],[4]]+Таблица143[[#This Row],[15]]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Таблица142" displayName="Таблица142" ref="B8:L34" totalsRowShown="0" headerRowDxfId="14" dataDxfId="13" headerRowBorderDxfId="11" tableBorderDxfId="12">
  <autoFilter ref="B8:L34"/>
  <tableColumns count="11">
    <tableColumn id="1" name="Наименование МО" dataDxfId="10"/>
    <tableColumn id="6" name="4" dataDxfId="9"/>
    <tableColumn id="4" name="5" dataDxfId="8"/>
    <tableColumn id="5" name="6" dataDxfId="7"/>
    <tableColumn id="7" name="10" dataDxfId="6" dataCellStyle="Финансовый"/>
    <tableColumn id="8" name="11" dataDxfId="5"/>
    <tableColumn id="9" name="12" dataDxfId="4"/>
    <tableColumn id="10" name="13" dataDxfId="3"/>
    <tableColumn id="11" name="14" dataDxfId="2"/>
    <tableColumn id="12" name="15" dataDxfId="1"/>
    <tableColumn id="14" name="Итого" dataDxfId="0">
      <calculatedColumnFormula>Таблица142[[#This Row],[4]]+Таблица142[[#This Row],[15]]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90" zoomScaleNormal="100" zoomScaleSheetLayoutView="90" workbookViewId="0">
      <selection activeCell="D16" sqref="D16"/>
    </sheetView>
  </sheetViews>
  <sheetFormatPr defaultColWidth="9.140625" defaultRowHeight="15" x14ac:dyDescent="0.25"/>
  <cols>
    <col min="1" max="1" width="4.5703125" style="9" customWidth="1"/>
    <col min="2" max="2" width="36.42578125" style="9" customWidth="1"/>
    <col min="3" max="3" width="13.140625" style="9" customWidth="1"/>
    <col min="4" max="4" width="21.140625" style="9" customWidth="1"/>
    <col min="5" max="5" width="11.7109375" style="9" customWidth="1"/>
    <col min="6" max="6" width="12.7109375" style="9" customWidth="1"/>
    <col min="7" max="7" width="11.85546875" style="9" customWidth="1"/>
    <col min="8" max="8" width="11.140625" style="9" customWidth="1"/>
    <col min="9" max="9" width="12.5703125" style="9" customWidth="1"/>
    <col min="10" max="10" width="14.85546875" style="9" customWidth="1"/>
    <col min="11" max="11" width="7.85546875" style="9" customWidth="1"/>
    <col min="12" max="12" width="10" style="9" customWidth="1"/>
    <col min="13" max="13" width="12" style="9" customWidth="1"/>
    <col min="14" max="14" width="13" style="9" customWidth="1"/>
    <col min="15" max="16384" width="9.140625" style="9"/>
  </cols>
  <sheetData>
    <row r="1" spans="1:14" x14ac:dyDescent="0.25">
      <c r="M1" s="13" t="s">
        <v>56</v>
      </c>
    </row>
    <row r="2" spans="1:14" x14ac:dyDescent="0.25">
      <c r="L2" s="12"/>
      <c r="M2" s="14" t="s">
        <v>52</v>
      </c>
    </row>
    <row r="3" spans="1:14" x14ac:dyDescent="0.25">
      <c r="M3" s="10"/>
    </row>
    <row r="4" spans="1:14" s="1" customFormat="1" ht="15.75" x14ac:dyDescent="0.25">
      <c r="A4" s="33" t="s">
        <v>53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41"/>
    </row>
    <row r="5" spans="1:14" s="1" customFormat="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24"/>
      <c r="N5" s="24"/>
    </row>
    <row r="6" spans="1:14" s="43" customFormat="1" ht="57" customHeight="1" x14ac:dyDescent="0.25">
      <c r="A6" s="42"/>
      <c r="B6" s="34" t="s">
        <v>0</v>
      </c>
      <c r="C6" s="32" t="s">
        <v>5</v>
      </c>
      <c r="D6" s="34" t="s">
        <v>49</v>
      </c>
      <c r="E6" s="34"/>
      <c r="F6" s="34"/>
      <c r="G6" s="34" t="s">
        <v>47</v>
      </c>
      <c r="H6" s="34"/>
      <c r="I6" s="34"/>
      <c r="J6" s="34"/>
      <c r="K6" s="34"/>
      <c r="L6" s="34"/>
      <c r="M6" s="34" t="s">
        <v>3</v>
      </c>
    </row>
    <row r="7" spans="1:14" s="43" customFormat="1" ht="80.25" customHeight="1" x14ac:dyDescent="0.25">
      <c r="A7" s="42"/>
      <c r="B7" s="38"/>
      <c r="C7" s="32" t="s">
        <v>6</v>
      </c>
      <c r="D7" s="32" t="s">
        <v>4</v>
      </c>
      <c r="E7" s="32" t="s">
        <v>2</v>
      </c>
      <c r="F7" s="15" t="s">
        <v>1</v>
      </c>
      <c r="G7" s="16" t="s">
        <v>4</v>
      </c>
      <c r="H7" s="15" t="s">
        <v>2</v>
      </c>
      <c r="I7" s="17" t="s">
        <v>46</v>
      </c>
      <c r="J7" s="15" t="s">
        <v>44</v>
      </c>
      <c r="K7" s="15" t="s">
        <v>43</v>
      </c>
      <c r="L7" s="15" t="s">
        <v>42</v>
      </c>
      <c r="M7" s="34"/>
    </row>
    <row r="8" spans="1:14" s="43" customFormat="1" x14ac:dyDescent="0.25">
      <c r="A8" s="44" t="s">
        <v>32</v>
      </c>
      <c r="B8" s="40" t="s">
        <v>0</v>
      </c>
      <c r="C8" s="18" t="s">
        <v>24</v>
      </c>
      <c r="D8" s="18" t="s">
        <v>25</v>
      </c>
      <c r="E8" s="18" t="s">
        <v>26</v>
      </c>
      <c r="F8" s="18" t="s">
        <v>27</v>
      </c>
      <c r="G8" s="18" t="s">
        <v>28</v>
      </c>
      <c r="H8" s="18" t="s">
        <v>29</v>
      </c>
      <c r="I8" s="18" t="s">
        <v>30</v>
      </c>
      <c r="J8" s="18" t="s">
        <v>36</v>
      </c>
      <c r="K8" s="18" t="s">
        <v>37</v>
      </c>
      <c r="L8" s="18" t="s">
        <v>45</v>
      </c>
      <c r="M8" s="18" t="s">
        <v>3</v>
      </c>
    </row>
    <row r="9" spans="1:14" s="43" customFormat="1" x14ac:dyDescent="0.25">
      <c r="A9" s="44"/>
      <c r="B9" s="19" t="s">
        <v>7</v>
      </c>
      <c r="C9" s="2">
        <v>427</v>
      </c>
      <c r="D9" s="8">
        <f t="shared" ref="D9" si="0">0.511102277*F9</f>
        <v>50.599125422999997</v>
      </c>
      <c r="E9" s="5">
        <v>50.6</v>
      </c>
      <c r="F9" s="20">
        <v>99</v>
      </c>
      <c r="G9" s="7">
        <f>9000/188231.3*I9</f>
        <v>568.15902828063133</v>
      </c>
      <c r="H9" s="5">
        <v>568.1</v>
      </c>
      <c r="I9" s="5">
        <f t="shared" ref="I9" si="1">L9*J9/K9</f>
        <v>11882.8125</v>
      </c>
      <c r="J9" s="5">
        <v>1</v>
      </c>
      <c r="K9" s="5">
        <v>16</v>
      </c>
      <c r="L9" s="20">
        <v>190125</v>
      </c>
      <c r="M9" s="2">
        <f>Таблица132[[#This Row],[2]]+Таблица132[[#This Row],[5]]+Таблица132[[#This Row],[11]]</f>
        <v>1045.7</v>
      </c>
    </row>
    <row r="10" spans="1:14" s="43" customFormat="1" x14ac:dyDescent="0.25">
      <c r="A10" s="44"/>
      <c r="B10" s="21" t="s">
        <v>8</v>
      </c>
      <c r="C10" s="2">
        <f>407.7+234.9</f>
        <v>642.6</v>
      </c>
      <c r="D10" s="8"/>
      <c r="E10" s="5"/>
      <c r="F10" s="20"/>
      <c r="G10" s="7"/>
      <c r="H10" s="5"/>
      <c r="I10" s="5"/>
      <c r="J10" s="5"/>
      <c r="K10" s="5"/>
      <c r="L10" s="20"/>
      <c r="M10" s="2">
        <f>Таблица132[[#This Row],[2]]+Таблица132[[#This Row],[5]]+Таблица132[[#This Row],[11]]</f>
        <v>642.6</v>
      </c>
    </row>
    <row r="11" spans="1:14" s="43" customFormat="1" x14ac:dyDescent="0.25">
      <c r="A11" s="44"/>
      <c r="B11" s="21" t="s">
        <v>38</v>
      </c>
      <c r="C11" s="2">
        <v>427</v>
      </c>
      <c r="D11" s="8"/>
      <c r="E11" s="5"/>
      <c r="F11" s="20"/>
      <c r="G11" s="7">
        <f t="shared" ref="G11:G36" si="2">9000/188231.3*I11</f>
        <v>390.11046515643255</v>
      </c>
      <c r="H11" s="5">
        <v>390.1</v>
      </c>
      <c r="I11" s="5">
        <f>L11*J11/K11</f>
        <v>8159</v>
      </c>
      <c r="J11" s="5">
        <v>1</v>
      </c>
      <c r="K11" s="5">
        <v>19</v>
      </c>
      <c r="L11" s="20">
        <v>155021</v>
      </c>
      <c r="M11" s="2">
        <f>Таблица132[[#This Row],[2]]+Таблица132[[#This Row],[5]]+Таблица132[[#This Row],[11]]</f>
        <v>817.1</v>
      </c>
    </row>
    <row r="12" spans="1:14" s="43" customFormat="1" x14ac:dyDescent="0.25">
      <c r="A12" s="44"/>
      <c r="B12" s="21" t="s">
        <v>9</v>
      </c>
      <c r="C12" s="2">
        <v>427</v>
      </c>
      <c r="D12" s="8">
        <f>0.511102277*F12</f>
        <v>524.902038479</v>
      </c>
      <c r="E12" s="5">
        <v>524.9</v>
      </c>
      <c r="F12" s="20">
        <v>1027</v>
      </c>
      <c r="G12" s="7">
        <f t="shared" si="2"/>
        <v>614.10767345433896</v>
      </c>
      <c r="H12" s="5">
        <v>614.1</v>
      </c>
      <c r="I12" s="5">
        <f t="shared" ref="I12:I36" si="3">L12*J12/K12</f>
        <v>12843.809523809523</v>
      </c>
      <c r="J12" s="5">
        <v>1</v>
      </c>
      <c r="K12" s="5">
        <v>21</v>
      </c>
      <c r="L12" s="20">
        <v>269720</v>
      </c>
      <c r="M12" s="2">
        <f>Таблица132[[#This Row],[2]]+Таблица132[[#This Row],[5]]+Таблица132[[#This Row],[11]]</f>
        <v>1566</v>
      </c>
    </row>
    <row r="13" spans="1:14" s="43" customFormat="1" x14ac:dyDescent="0.25">
      <c r="A13" s="44"/>
      <c r="B13" s="21" t="s">
        <v>50</v>
      </c>
      <c r="C13" s="2">
        <v>427</v>
      </c>
      <c r="D13" s="8"/>
      <c r="E13" s="5"/>
      <c r="F13" s="20"/>
      <c r="G13" s="7"/>
      <c r="H13" s="5"/>
      <c r="I13" s="5"/>
      <c r="J13" s="5"/>
      <c r="K13" s="5"/>
      <c r="L13" s="20"/>
      <c r="M13" s="2">
        <f>Таблица132[[#This Row],[2]]+Таблица132[[#This Row],[5]]+Таблица132[[#This Row],[11]]</f>
        <v>427</v>
      </c>
    </row>
    <row r="14" spans="1:14" s="43" customFormat="1" x14ac:dyDescent="0.25">
      <c r="A14" s="44"/>
      <c r="B14" s="21" t="s">
        <v>10</v>
      </c>
      <c r="C14" s="2">
        <v>427</v>
      </c>
      <c r="D14" s="8">
        <f t="shared" ref="D14:D36" si="4">0.511102277*F14</f>
        <v>1991.7655734689999</v>
      </c>
      <c r="E14" s="5">
        <v>1991.8</v>
      </c>
      <c r="F14" s="20">
        <v>3897</v>
      </c>
      <c r="G14" s="7">
        <f t="shared" si="2"/>
        <v>315.7901273959036</v>
      </c>
      <c r="H14" s="5">
        <v>315.8</v>
      </c>
      <c r="I14" s="5">
        <f t="shared" si="3"/>
        <v>6604.6206896551721</v>
      </c>
      <c r="J14" s="5">
        <v>1</v>
      </c>
      <c r="K14" s="5">
        <v>29</v>
      </c>
      <c r="L14" s="20">
        <v>191534</v>
      </c>
      <c r="M14" s="2">
        <f>Таблица132[[#This Row],[2]]+Таблица132[[#This Row],[5]]+Таблица132[[#This Row],[11]]</f>
        <v>2734.6000000000004</v>
      </c>
    </row>
    <row r="15" spans="1:14" s="43" customFormat="1" x14ac:dyDescent="0.25">
      <c r="A15" s="44"/>
      <c r="B15" s="21" t="s">
        <v>51</v>
      </c>
      <c r="C15" s="2">
        <v>427</v>
      </c>
      <c r="D15" s="8"/>
      <c r="E15" s="5"/>
      <c r="F15" s="20"/>
      <c r="G15" s="7"/>
      <c r="H15" s="5"/>
      <c r="I15" s="5"/>
      <c r="J15" s="5"/>
      <c r="K15" s="5"/>
      <c r="L15" s="20"/>
      <c r="M15" s="2">
        <f>Таблица132[[#This Row],[2]]+Таблица132[[#This Row],[5]]+Таблица132[[#This Row],[11]]</f>
        <v>427</v>
      </c>
    </row>
    <row r="16" spans="1:14" s="43" customFormat="1" x14ac:dyDescent="0.25">
      <c r="A16" s="44"/>
      <c r="B16" s="21" t="s">
        <v>22</v>
      </c>
      <c r="C16" s="2"/>
      <c r="D16" s="8">
        <f t="shared" si="4"/>
        <v>834.63001834099998</v>
      </c>
      <c r="E16" s="5">
        <v>834.6</v>
      </c>
      <c r="F16" s="20">
        <v>1633</v>
      </c>
      <c r="G16" s="7">
        <f t="shared" si="2"/>
        <v>712.72020115676833</v>
      </c>
      <c r="H16" s="5">
        <v>712.7</v>
      </c>
      <c r="I16" s="5">
        <f t="shared" si="3"/>
        <v>14906.25</v>
      </c>
      <c r="J16" s="5">
        <v>1</v>
      </c>
      <c r="K16" s="5">
        <v>48</v>
      </c>
      <c r="L16" s="20">
        <v>715500</v>
      </c>
      <c r="M16" s="2">
        <f>Таблица132[[#This Row],[2]]+Таблица132[[#This Row],[5]]+Таблица132[[#This Row],[11]]</f>
        <v>1547.3000000000002</v>
      </c>
    </row>
    <row r="17" spans="1:13" s="43" customFormat="1" x14ac:dyDescent="0.25">
      <c r="A17" s="44"/>
      <c r="B17" s="21" t="s">
        <v>35</v>
      </c>
      <c r="C17" s="2"/>
      <c r="D17" s="8"/>
      <c r="E17" s="5"/>
      <c r="F17" s="20"/>
      <c r="G17" s="7"/>
      <c r="H17" s="5"/>
      <c r="I17" s="5"/>
      <c r="J17" s="5"/>
      <c r="K17" s="5"/>
      <c r="L17" s="20"/>
      <c r="M17" s="2">
        <f>Таблица132[[#This Row],[2]]+Таблица132[[#This Row],[5]]+Таблица132[[#This Row],[11]]</f>
        <v>0</v>
      </c>
    </row>
    <row r="18" spans="1:13" s="43" customFormat="1" x14ac:dyDescent="0.25">
      <c r="A18" s="44"/>
      <c r="B18" s="21" t="s">
        <v>57</v>
      </c>
      <c r="C18" s="2">
        <v>427</v>
      </c>
      <c r="D18" s="8">
        <f t="shared" si="4"/>
        <v>1523.0847854599999</v>
      </c>
      <c r="E18" s="5">
        <v>1523.1</v>
      </c>
      <c r="F18" s="20">
        <v>2980</v>
      </c>
      <c r="G18" s="7">
        <f t="shared" si="2"/>
        <v>567.90210352641782</v>
      </c>
      <c r="H18" s="5">
        <v>567.9</v>
      </c>
      <c r="I18" s="5">
        <f t="shared" si="3"/>
        <v>11877.439024390244</v>
      </c>
      <c r="J18" s="5">
        <v>1</v>
      </c>
      <c r="K18" s="5">
        <v>41</v>
      </c>
      <c r="L18" s="20">
        <v>486975</v>
      </c>
      <c r="M18" s="2">
        <f>Таблица132[[#This Row],[2]]+Таблица132[[#This Row],[5]]+Таблица132[[#This Row],[11]]</f>
        <v>2518</v>
      </c>
    </row>
    <row r="19" spans="1:13" s="43" customFormat="1" x14ac:dyDescent="0.25">
      <c r="A19" s="44"/>
      <c r="B19" s="21" t="s">
        <v>11</v>
      </c>
      <c r="C19" s="2"/>
      <c r="D19" s="8"/>
      <c r="E19" s="5"/>
      <c r="F19" s="20"/>
      <c r="G19" s="7"/>
      <c r="H19" s="5"/>
      <c r="I19" s="5"/>
      <c r="J19" s="5"/>
      <c r="K19" s="5"/>
      <c r="L19" s="20"/>
      <c r="M19" s="2">
        <f>Таблица132[[#This Row],[2]]+Таблица132[[#This Row],[5]]+Таблица132[[#This Row],[11]]</f>
        <v>0</v>
      </c>
    </row>
    <row r="20" spans="1:13" s="43" customFormat="1" x14ac:dyDescent="0.25">
      <c r="A20" s="44"/>
      <c r="B20" s="21" t="s">
        <v>39</v>
      </c>
      <c r="C20" s="2"/>
      <c r="D20" s="8"/>
      <c r="E20" s="5"/>
      <c r="F20" s="20"/>
      <c r="G20" s="7">
        <f t="shared" si="2"/>
        <v>673.18738966367448</v>
      </c>
      <c r="H20" s="5">
        <v>673.2</v>
      </c>
      <c r="I20" s="5">
        <f t="shared" si="3"/>
        <v>14079.4375</v>
      </c>
      <c r="J20" s="5">
        <v>1</v>
      </c>
      <c r="K20" s="5">
        <v>16</v>
      </c>
      <c r="L20" s="20">
        <v>225271</v>
      </c>
      <c r="M20" s="2">
        <f>Таблица132[[#This Row],[2]]+Таблица132[[#This Row],[5]]+Таблица132[[#This Row],[11]]</f>
        <v>673.2</v>
      </c>
    </row>
    <row r="21" spans="1:13" s="43" customFormat="1" x14ac:dyDescent="0.25">
      <c r="A21" s="44"/>
      <c r="B21" s="19" t="s">
        <v>12</v>
      </c>
      <c r="C21" s="2"/>
      <c r="D21" s="8">
        <f t="shared" si="4"/>
        <v>248.39570662200001</v>
      </c>
      <c r="E21" s="5">
        <v>248.4</v>
      </c>
      <c r="F21" s="20">
        <v>486</v>
      </c>
      <c r="G21" s="7">
        <f t="shared" si="2"/>
        <v>534.79416016358607</v>
      </c>
      <c r="H21" s="5">
        <v>534.79999999999995</v>
      </c>
      <c r="I21" s="5">
        <f t="shared" si="3"/>
        <v>11185</v>
      </c>
      <c r="J21" s="5">
        <v>1</v>
      </c>
      <c r="K21" s="5">
        <v>13</v>
      </c>
      <c r="L21" s="20">
        <v>145405</v>
      </c>
      <c r="M21" s="2">
        <f>Таблица132[[#This Row],[2]]+Таблица132[[#This Row],[5]]+Таблица132[[#This Row],[11]]</f>
        <v>783.19999999999993</v>
      </c>
    </row>
    <row r="22" spans="1:13" s="43" customFormat="1" x14ac:dyDescent="0.25">
      <c r="A22" s="44"/>
      <c r="B22" s="19" t="s">
        <v>13</v>
      </c>
      <c r="C22" s="2"/>
      <c r="D22" s="8">
        <f t="shared" si="4"/>
        <v>869.38497317700001</v>
      </c>
      <c r="E22" s="5">
        <v>869.4</v>
      </c>
      <c r="F22" s="20">
        <v>1701</v>
      </c>
      <c r="G22" s="7">
        <f t="shared" si="2"/>
        <v>719.79958965379308</v>
      </c>
      <c r="H22" s="5">
        <v>719.8</v>
      </c>
      <c r="I22" s="5">
        <f t="shared" si="3"/>
        <v>15054.3125</v>
      </c>
      <c r="J22" s="5">
        <v>1</v>
      </c>
      <c r="K22" s="5">
        <v>16</v>
      </c>
      <c r="L22" s="20">
        <v>240869</v>
      </c>
      <c r="M22" s="2">
        <f>Таблица132[[#This Row],[2]]+Таблица132[[#This Row],[5]]+Таблица132[[#This Row],[11]]</f>
        <v>1589.1999999999998</v>
      </c>
    </row>
    <row r="23" spans="1:13" s="43" customFormat="1" x14ac:dyDescent="0.25">
      <c r="A23" s="44"/>
      <c r="B23" s="21" t="s">
        <v>48</v>
      </c>
      <c r="C23" s="2">
        <v>400</v>
      </c>
      <c r="D23" s="8"/>
      <c r="E23" s="5"/>
      <c r="F23" s="20"/>
      <c r="G23" s="7"/>
      <c r="H23" s="5"/>
      <c r="I23" s="5"/>
      <c r="J23" s="5"/>
      <c r="K23" s="5"/>
      <c r="L23" s="20"/>
      <c r="M23" s="2">
        <f>Таблица132[[#This Row],[2]]+Таблица132[[#This Row],[5]]+Таблица132[[#This Row],[11]]</f>
        <v>400</v>
      </c>
    </row>
    <row r="24" spans="1:13" s="43" customFormat="1" ht="30" x14ac:dyDescent="0.25">
      <c r="A24" s="44"/>
      <c r="B24" s="21" t="s">
        <v>14</v>
      </c>
      <c r="C24" s="2"/>
      <c r="D24" s="8">
        <f t="shared" si="4"/>
        <v>294.90601382900002</v>
      </c>
      <c r="E24" s="5">
        <v>294.89999999999998</v>
      </c>
      <c r="F24" s="20">
        <v>577</v>
      </c>
      <c r="G24" s="7">
        <f t="shared" si="2"/>
        <v>332.42505364410704</v>
      </c>
      <c r="H24" s="5">
        <v>332.4</v>
      </c>
      <c r="I24" s="5">
        <f t="shared" si="3"/>
        <v>6952.5333333333338</v>
      </c>
      <c r="J24" s="5">
        <v>1</v>
      </c>
      <c r="K24" s="5">
        <v>15</v>
      </c>
      <c r="L24" s="20">
        <v>104288</v>
      </c>
      <c r="M24" s="2">
        <f>Таблица132[[#This Row],[2]]+Таблица132[[#This Row],[5]]+Таблица132[[#This Row],[11]]</f>
        <v>627.29999999999995</v>
      </c>
    </row>
    <row r="25" spans="1:13" s="43" customFormat="1" x14ac:dyDescent="0.25">
      <c r="A25" s="44"/>
      <c r="B25" s="21" t="s">
        <v>33</v>
      </c>
      <c r="C25" s="2">
        <v>427</v>
      </c>
      <c r="D25" s="8"/>
      <c r="E25" s="5"/>
      <c r="F25" s="20"/>
      <c r="G25" s="7">
        <f t="shared" si="2"/>
        <v>0</v>
      </c>
      <c r="H25" s="5"/>
      <c r="I25" s="5"/>
      <c r="J25" s="5"/>
      <c r="K25" s="5"/>
      <c r="L25" s="20"/>
      <c r="M25" s="2">
        <f>Таблица132[[#This Row],[2]]+Таблица132[[#This Row],[5]]+Таблица132[[#This Row],[11]]</f>
        <v>427</v>
      </c>
    </row>
    <row r="26" spans="1:13" s="43" customFormat="1" x14ac:dyDescent="0.25">
      <c r="A26" s="44"/>
      <c r="B26" s="21" t="s">
        <v>15</v>
      </c>
      <c r="C26" s="2"/>
      <c r="D26" s="8">
        <f t="shared" si="4"/>
        <v>648.07768723599997</v>
      </c>
      <c r="E26" s="5">
        <v>648.1</v>
      </c>
      <c r="F26" s="20">
        <v>1268</v>
      </c>
      <c r="G26" s="7">
        <f t="shared" si="2"/>
        <v>268.0401718523965</v>
      </c>
      <c r="H26" s="5">
        <v>268.10000000000002</v>
      </c>
      <c r="I26" s="5">
        <f t="shared" si="3"/>
        <v>5605.95</v>
      </c>
      <c r="J26" s="5">
        <v>1</v>
      </c>
      <c r="K26" s="5">
        <v>20</v>
      </c>
      <c r="L26" s="20">
        <v>112119</v>
      </c>
      <c r="M26" s="2">
        <f>Таблица132[[#This Row],[2]]+Таблица132[[#This Row],[5]]+Таблица132[[#This Row],[11]]</f>
        <v>916.2</v>
      </c>
    </row>
    <row r="27" spans="1:13" s="43" customFormat="1" ht="45" x14ac:dyDescent="0.25">
      <c r="A27" s="44"/>
      <c r="B27" s="21" t="s">
        <v>58</v>
      </c>
      <c r="C27" s="2">
        <v>427.8</v>
      </c>
      <c r="D27" s="8"/>
      <c r="E27" s="5"/>
      <c r="F27" s="20"/>
      <c r="G27" s="7"/>
      <c r="H27" s="5"/>
      <c r="I27" s="5"/>
      <c r="J27" s="5"/>
      <c r="K27" s="5"/>
      <c r="L27" s="20"/>
      <c r="M27" s="2">
        <f>Таблица132[[#This Row],[2]]+Таблица132[[#This Row],[5]]+Таблица132[[#This Row],[11]]</f>
        <v>427.8</v>
      </c>
    </row>
    <row r="28" spans="1:13" s="43" customFormat="1" x14ac:dyDescent="0.25">
      <c r="A28" s="44"/>
      <c r="B28" s="21" t="s">
        <v>16</v>
      </c>
      <c r="C28" s="2">
        <v>400</v>
      </c>
      <c r="D28" s="8"/>
      <c r="E28" s="5"/>
      <c r="F28" s="20"/>
      <c r="G28" s="7">
        <f t="shared" si="2"/>
        <v>257.49061449104522</v>
      </c>
      <c r="H28" s="5">
        <v>257.5</v>
      </c>
      <c r="I28" s="5">
        <f>L28*J28/K28</f>
        <v>5385.3103448275861</v>
      </c>
      <c r="J28" s="5">
        <v>1</v>
      </c>
      <c r="K28" s="5">
        <v>29</v>
      </c>
      <c r="L28" s="20">
        <v>156174</v>
      </c>
      <c r="M28" s="2">
        <f>Таблица132[[#This Row],[2]]+Таблица132[[#This Row],[5]]+Таблица132[[#This Row],[11]]</f>
        <v>657.5</v>
      </c>
    </row>
    <row r="29" spans="1:13" s="43" customFormat="1" x14ac:dyDescent="0.25">
      <c r="A29" s="44"/>
      <c r="B29" s="21" t="s">
        <v>17</v>
      </c>
      <c r="C29" s="2"/>
      <c r="D29" s="8"/>
      <c r="E29" s="5"/>
      <c r="F29" s="20"/>
      <c r="G29" s="7"/>
      <c r="H29" s="5"/>
      <c r="I29" s="5"/>
      <c r="J29" s="5"/>
      <c r="K29" s="5"/>
      <c r="L29" s="20"/>
      <c r="M29" s="2">
        <f>Таблица132[[#This Row],[2]]+Таблица132[[#This Row],[5]]+Таблица132[[#This Row],[11]]</f>
        <v>0</v>
      </c>
    </row>
    <row r="30" spans="1:13" s="43" customFormat="1" x14ac:dyDescent="0.25">
      <c r="A30" s="44"/>
      <c r="B30" s="21" t="s">
        <v>40</v>
      </c>
      <c r="C30" s="2"/>
      <c r="D30" s="8"/>
      <c r="E30" s="5"/>
      <c r="F30" s="20"/>
      <c r="G30" s="7">
        <f t="shared" si="2"/>
        <v>296.43253992795661</v>
      </c>
      <c r="H30" s="5">
        <v>296.39999999999998</v>
      </c>
      <c r="I30" s="5">
        <f t="shared" si="3"/>
        <v>6199.7647058823532</v>
      </c>
      <c r="J30" s="5">
        <v>1</v>
      </c>
      <c r="K30" s="5">
        <v>17</v>
      </c>
      <c r="L30" s="20">
        <v>105396</v>
      </c>
      <c r="M30" s="2">
        <f>Таблица132[[#This Row],[2]]+Таблица132[[#This Row],[5]]+Таблица132[[#This Row],[11]]</f>
        <v>296.39999999999998</v>
      </c>
    </row>
    <row r="31" spans="1:13" s="43" customFormat="1" x14ac:dyDescent="0.25">
      <c r="A31" s="44"/>
      <c r="B31" s="21" t="s">
        <v>18</v>
      </c>
      <c r="C31" s="2"/>
      <c r="D31" s="8">
        <f t="shared" si="4"/>
        <v>397.12646922900001</v>
      </c>
      <c r="E31" s="5">
        <v>397.1</v>
      </c>
      <c r="F31" s="20">
        <v>777</v>
      </c>
      <c r="G31" s="7">
        <f t="shared" si="2"/>
        <v>375.29783835100756</v>
      </c>
      <c r="H31" s="5">
        <v>375.3</v>
      </c>
      <c r="I31" s="5">
        <f t="shared" si="3"/>
        <v>7849.2</v>
      </c>
      <c r="J31" s="5">
        <v>1</v>
      </c>
      <c r="K31" s="5">
        <v>25</v>
      </c>
      <c r="L31" s="20">
        <v>196230</v>
      </c>
      <c r="M31" s="2">
        <f>Таблица132[[#This Row],[2]]+Таблица132[[#This Row],[5]]+Таблица132[[#This Row],[11]]</f>
        <v>772.40000000000009</v>
      </c>
    </row>
    <row r="32" spans="1:13" s="43" customFormat="1" x14ac:dyDescent="0.25">
      <c r="A32" s="44"/>
      <c r="B32" s="21" t="s">
        <v>19</v>
      </c>
      <c r="C32" s="2"/>
      <c r="D32" s="8"/>
      <c r="E32" s="5"/>
      <c r="F32" s="20"/>
      <c r="G32" s="7">
        <f t="shared" si="2"/>
        <v>608.72068414915964</v>
      </c>
      <c r="H32" s="5">
        <v>608.70000000000005</v>
      </c>
      <c r="I32" s="5">
        <f t="shared" si="3"/>
        <v>12731.142857142857</v>
      </c>
      <c r="J32" s="5">
        <v>1</v>
      </c>
      <c r="K32" s="5">
        <v>14</v>
      </c>
      <c r="L32" s="20">
        <v>178236</v>
      </c>
      <c r="M32" s="2">
        <f>Таблица132[[#This Row],[2]]+Таблица132[[#This Row],[5]]+Таблица132[[#This Row],[11]]</f>
        <v>608.70000000000005</v>
      </c>
    </row>
    <row r="33" spans="1:13" s="43" customFormat="1" x14ac:dyDescent="0.25">
      <c r="A33" s="44"/>
      <c r="B33" s="21" t="s">
        <v>20</v>
      </c>
      <c r="C33" s="2">
        <v>390</v>
      </c>
      <c r="D33" s="8">
        <f t="shared" si="4"/>
        <v>472.76960622500002</v>
      </c>
      <c r="E33" s="5">
        <v>472.8</v>
      </c>
      <c r="F33" s="20">
        <v>925</v>
      </c>
      <c r="G33" s="7">
        <f t="shared" si="2"/>
        <v>417.36894979740356</v>
      </c>
      <c r="H33" s="5">
        <v>417.4</v>
      </c>
      <c r="I33" s="5">
        <f t="shared" si="3"/>
        <v>8729.1</v>
      </c>
      <c r="J33" s="5">
        <v>0.4</v>
      </c>
      <c r="K33" s="5">
        <v>4</v>
      </c>
      <c r="L33" s="20">
        <v>87291</v>
      </c>
      <c r="M33" s="2">
        <f>Таблица132[[#This Row],[2]]+Таблица132[[#This Row],[5]]+Таблица132[[#This Row],[11]]</f>
        <v>1280.1999999999998</v>
      </c>
    </row>
    <row r="34" spans="1:13" s="43" customFormat="1" x14ac:dyDescent="0.25">
      <c r="A34" s="44"/>
      <c r="B34" s="21" t="s">
        <v>21</v>
      </c>
      <c r="C34" s="2">
        <v>427</v>
      </c>
      <c r="D34" s="8">
        <f t="shared" si="4"/>
        <v>479.92503810300002</v>
      </c>
      <c r="E34" s="5">
        <v>479.9</v>
      </c>
      <c r="F34" s="20">
        <v>939</v>
      </c>
      <c r="G34" s="7"/>
      <c r="H34" s="5"/>
      <c r="I34" s="5"/>
      <c r="J34" s="5"/>
      <c r="K34" s="5"/>
      <c r="L34" s="20"/>
      <c r="M34" s="2">
        <f>Таблица132[[#This Row],[2]]+Таблица132[[#This Row],[5]]+Таблица132[[#This Row],[11]]</f>
        <v>906.9</v>
      </c>
    </row>
    <row r="35" spans="1:13" s="43" customFormat="1" x14ac:dyDescent="0.25">
      <c r="A35" s="44"/>
      <c r="B35" s="21" t="s">
        <v>41</v>
      </c>
      <c r="C35" s="2"/>
      <c r="D35" s="8"/>
      <c r="E35" s="5"/>
      <c r="F35" s="20"/>
      <c r="G35" s="7">
        <f t="shared" si="2"/>
        <v>868.98970840662537</v>
      </c>
      <c r="H35" s="5">
        <v>869</v>
      </c>
      <c r="I35" s="5">
        <f t="shared" si="3"/>
        <v>18174.5625</v>
      </c>
      <c r="J35" s="5">
        <v>1</v>
      </c>
      <c r="K35" s="5">
        <v>16</v>
      </c>
      <c r="L35" s="20">
        <v>290793</v>
      </c>
      <c r="M35" s="2">
        <f>Таблица132[[#This Row],[2]]+Таблица132[[#This Row],[5]]+Таблица132[[#This Row],[11]]</f>
        <v>869</v>
      </c>
    </row>
    <row r="36" spans="1:13" s="43" customFormat="1" x14ac:dyDescent="0.25">
      <c r="A36" s="44"/>
      <c r="B36" s="21" t="s">
        <v>59</v>
      </c>
      <c r="C36" s="2">
        <v>427</v>
      </c>
      <c r="D36" s="8">
        <f t="shared" si="4"/>
        <v>664.43296009999995</v>
      </c>
      <c r="E36" s="5">
        <v>664.4</v>
      </c>
      <c r="F36" s="20">
        <v>1300</v>
      </c>
      <c r="G36" s="7">
        <f t="shared" si="2"/>
        <v>478.66308631986288</v>
      </c>
      <c r="H36" s="5">
        <v>478.7</v>
      </c>
      <c r="I36" s="5">
        <f t="shared" si="3"/>
        <v>10011.041666666666</v>
      </c>
      <c r="J36" s="5">
        <v>1</v>
      </c>
      <c r="K36" s="5">
        <v>24</v>
      </c>
      <c r="L36" s="20">
        <v>240265</v>
      </c>
      <c r="M36" s="2">
        <f>Таблица132[[#This Row],[2]]+Таблица132[[#This Row],[5]]+Таблица132[[#This Row],[11]]</f>
        <v>1570.1000000000001</v>
      </c>
    </row>
    <row r="37" spans="1:13" s="37" customFormat="1" x14ac:dyDescent="0.25">
      <c r="A37" s="39"/>
      <c r="B37" s="22" t="s">
        <v>23</v>
      </c>
      <c r="C37" s="3">
        <f>SUM(C9:C36)</f>
        <v>6530.4000000000005</v>
      </c>
      <c r="D37" s="2">
        <f>SUBTOTAL(109,Таблица132[4])</f>
        <v>8999.9999956930005</v>
      </c>
      <c r="E37" s="3">
        <f>SUM(E9:E36)</f>
        <v>9000</v>
      </c>
      <c r="F37" s="20">
        <f>SUM(F9:F36)</f>
        <v>17609</v>
      </c>
      <c r="G37" s="23">
        <f>SUBTOTAL(109,Таблица132[10])</f>
        <v>8999.999385391111</v>
      </c>
      <c r="H37" s="4">
        <f>SUM(H9:H36)</f>
        <v>9000</v>
      </c>
      <c r="I37" s="5">
        <f>SUBTOTAL(109,Таблица132[12])</f>
        <v>188231.28714570776</v>
      </c>
      <c r="J37" s="5">
        <f>SUM(J9:J36)</f>
        <v>17.399999999999999</v>
      </c>
      <c r="K37" s="5">
        <f>SUM(K9:K36)</f>
        <v>383</v>
      </c>
      <c r="L37" s="4">
        <f>SUM(L9:L36)</f>
        <v>4091212</v>
      </c>
      <c r="M37" s="3">
        <f>SUM(M9:M36)</f>
        <v>24530.400000000005</v>
      </c>
    </row>
    <row r="38" spans="1:13" x14ac:dyDescent="0.25">
      <c r="F38" s="6"/>
      <c r="G38" s="6"/>
      <c r="H38" s="25"/>
    </row>
  </sheetData>
  <mergeCells count="6">
    <mergeCell ref="A6:A7"/>
    <mergeCell ref="B6:B7"/>
    <mergeCell ref="D6:F6"/>
    <mergeCell ref="G6:L6"/>
    <mergeCell ref="M6:M7"/>
    <mergeCell ref="A4:M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view="pageBreakPreview" zoomScaleNormal="100" zoomScaleSheetLayoutView="100" workbookViewId="0">
      <selection activeCell="H7" sqref="H7"/>
    </sheetView>
  </sheetViews>
  <sheetFormatPr defaultColWidth="9.140625" defaultRowHeight="15" x14ac:dyDescent="0.25"/>
  <cols>
    <col min="1" max="1" width="4.5703125" style="31" customWidth="1"/>
    <col min="2" max="2" width="42.85546875" style="27" customWidth="1"/>
    <col min="3" max="3" width="12.42578125" style="31" customWidth="1"/>
    <col min="4" max="4" width="13.7109375" style="31" customWidth="1"/>
    <col min="5" max="5" width="11.7109375" style="31" customWidth="1"/>
    <col min="6" max="6" width="16.7109375" style="31" customWidth="1"/>
    <col min="7" max="7" width="13" style="31" customWidth="1"/>
    <col min="8" max="9" width="9.140625" style="31"/>
    <col min="10" max="10" width="10.5703125" style="31" customWidth="1"/>
    <col min="11" max="11" width="11.5703125" style="31" customWidth="1"/>
    <col min="12" max="12" width="12.140625" style="31" customWidth="1"/>
    <col min="13" max="16384" width="9.140625" style="31"/>
  </cols>
  <sheetData>
    <row r="1" spans="1:12" s="26" customFormat="1" x14ac:dyDescent="0.25">
      <c r="L1" s="13" t="s">
        <v>56</v>
      </c>
    </row>
    <row r="2" spans="1:12" s="26" customFormat="1" x14ac:dyDescent="0.25">
      <c r="L2" s="28" t="s">
        <v>54</v>
      </c>
    </row>
    <row r="3" spans="1:12" s="26" customFormat="1" x14ac:dyDescent="0.25"/>
    <row r="4" spans="1:12" s="29" customFormat="1" ht="40.5" customHeight="1" x14ac:dyDescent="0.25">
      <c r="A4" s="35" t="s">
        <v>60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s="29" customFormat="1" ht="15.75" thickBot="1" x14ac:dyDescent="0.3">
      <c r="B5" s="30"/>
      <c r="C5" s="30"/>
      <c r="D5" s="30"/>
      <c r="E5" s="30"/>
      <c r="F5" s="30"/>
      <c r="G5" s="30"/>
    </row>
    <row r="6" spans="1:12" s="37" customFormat="1" ht="75.75" customHeight="1" thickBot="1" x14ac:dyDescent="0.3">
      <c r="A6" s="45"/>
      <c r="B6" s="46" t="s">
        <v>0</v>
      </c>
      <c r="C6" s="47" t="s">
        <v>31</v>
      </c>
      <c r="D6" s="48"/>
      <c r="E6" s="49"/>
      <c r="F6" s="50" t="s">
        <v>47</v>
      </c>
      <c r="G6" s="51"/>
      <c r="H6" s="51"/>
      <c r="I6" s="51"/>
      <c r="J6" s="51"/>
      <c r="K6" s="52"/>
      <c r="L6" s="53" t="s">
        <v>3</v>
      </c>
    </row>
    <row r="7" spans="1:12" s="37" customFormat="1" ht="96.75" thickBot="1" x14ac:dyDescent="0.3">
      <c r="A7" s="54"/>
      <c r="B7" s="55"/>
      <c r="C7" s="56" t="s">
        <v>4</v>
      </c>
      <c r="D7" s="57" t="s">
        <v>2</v>
      </c>
      <c r="E7" s="58" t="s">
        <v>1</v>
      </c>
      <c r="F7" s="59" t="s">
        <v>4</v>
      </c>
      <c r="G7" s="60" t="s">
        <v>2</v>
      </c>
      <c r="H7" s="61" t="s">
        <v>46</v>
      </c>
      <c r="I7" s="62" t="s">
        <v>44</v>
      </c>
      <c r="J7" s="62" t="s">
        <v>43</v>
      </c>
      <c r="K7" s="63" t="s">
        <v>42</v>
      </c>
      <c r="L7" s="64"/>
    </row>
    <row r="8" spans="1:12" s="37" customFormat="1" ht="15.75" thickBot="1" x14ac:dyDescent="0.3">
      <c r="A8" s="65" t="s">
        <v>32</v>
      </c>
      <c r="B8" s="66" t="s">
        <v>0</v>
      </c>
      <c r="C8" s="67" t="s">
        <v>25</v>
      </c>
      <c r="D8" s="67" t="s">
        <v>26</v>
      </c>
      <c r="E8" s="67" t="s">
        <v>27</v>
      </c>
      <c r="F8" s="68" t="s">
        <v>28</v>
      </c>
      <c r="G8" s="69" t="s">
        <v>29</v>
      </c>
      <c r="H8" s="69" t="s">
        <v>30</v>
      </c>
      <c r="I8" s="69" t="s">
        <v>36</v>
      </c>
      <c r="J8" s="69" t="s">
        <v>37</v>
      </c>
      <c r="K8" s="70" t="s">
        <v>45</v>
      </c>
      <c r="L8" s="71" t="s">
        <v>3</v>
      </c>
    </row>
    <row r="9" spans="1:12" s="37" customFormat="1" x14ac:dyDescent="0.25">
      <c r="A9" s="72"/>
      <c r="B9" s="73" t="s">
        <v>7</v>
      </c>
      <c r="C9" s="74">
        <f t="shared" ref="C9" si="0">0.511102277*E9</f>
        <v>50.599125422999997</v>
      </c>
      <c r="D9" s="75">
        <v>50.6</v>
      </c>
      <c r="E9" s="76">
        <v>99</v>
      </c>
      <c r="F9" s="77">
        <f>9000/188231.3*H9</f>
        <v>568.15902828063133</v>
      </c>
      <c r="G9" s="75">
        <v>568.1</v>
      </c>
      <c r="H9" s="78">
        <f>K9*I9/J9</f>
        <v>11882.8125</v>
      </c>
      <c r="I9" s="78">
        <v>1</v>
      </c>
      <c r="J9" s="78">
        <v>16</v>
      </c>
      <c r="K9" s="79">
        <v>190125</v>
      </c>
      <c r="L9" s="80">
        <f>Таблица143[[#This Row],[5]]+Таблица143[[#This Row],[11]]</f>
        <v>618.70000000000005</v>
      </c>
    </row>
    <row r="10" spans="1:12" s="37" customFormat="1" x14ac:dyDescent="0.25">
      <c r="A10" s="81"/>
      <c r="B10" s="82" t="s">
        <v>8</v>
      </c>
      <c r="C10" s="8"/>
      <c r="D10" s="4"/>
      <c r="E10" s="83"/>
      <c r="F10" s="7"/>
      <c r="G10" s="4"/>
      <c r="H10" s="5"/>
      <c r="I10" s="5"/>
      <c r="J10" s="5"/>
      <c r="K10" s="84"/>
      <c r="L10" s="80">
        <f>Таблица143[[#This Row],[5]]+Таблица143[[#This Row],[11]]</f>
        <v>0</v>
      </c>
    </row>
    <row r="11" spans="1:12" s="37" customFormat="1" x14ac:dyDescent="0.25">
      <c r="A11" s="72"/>
      <c r="B11" s="82" t="s">
        <v>38</v>
      </c>
      <c r="C11" s="8"/>
      <c r="D11" s="4"/>
      <c r="E11" s="83"/>
      <c r="F11" s="7">
        <f t="shared" ref="F11:F33" si="1">9000/188231.3*H11</f>
        <v>390.11046515643255</v>
      </c>
      <c r="G11" s="4">
        <v>390.1</v>
      </c>
      <c r="H11" s="5">
        <f>K11*I11/J11</f>
        <v>8159</v>
      </c>
      <c r="I11" s="5">
        <v>1</v>
      </c>
      <c r="J11" s="5">
        <v>19</v>
      </c>
      <c r="K11" s="84">
        <v>155021</v>
      </c>
      <c r="L11" s="85">
        <f>Таблица143[[#This Row],[5]]+Таблица143[[#This Row],[11]]</f>
        <v>390.1</v>
      </c>
    </row>
    <row r="12" spans="1:12" s="37" customFormat="1" x14ac:dyDescent="0.25">
      <c r="A12" s="81"/>
      <c r="B12" s="82" t="s">
        <v>9</v>
      </c>
      <c r="C12" s="8">
        <f>0.511102277*E12</f>
        <v>524.902038479</v>
      </c>
      <c r="D12" s="4">
        <v>524.9</v>
      </c>
      <c r="E12" s="83">
        <v>1027</v>
      </c>
      <c r="F12" s="7">
        <f t="shared" si="1"/>
        <v>614.10767345433896</v>
      </c>
      <c r="G12" s="4">
        <v>614.1</v>
      </c>
      <c r="H12" s="5">
        <f>K12*I12/J12</f>
        <v>12843.809523809523</v>
      </c>
      <c r="I12" s="5">
        <v>1</v>
      </c>
      <c r="J12" s="5">
        <v>21</v>
      </c>
      <c r="K12" s="84">
        <v>269720</v>
      </c>
      <c r="L12" s="80">
        <f>Таблица143[[#This Row],[5]]+Таблица143[[#This Row],[11]]</f>
        <v>1139</v>
      </c>
    </row>
    <row r="13" spans="1:12" s="37" customFormat="1" x14ac:dyDescent="0.25">
      <c r="A13" s="72"/>
      <c r="B13" s="82" t="s">
        <v>10</v>
      </c>
      <c r="C13" s="8">
        <f>0.511102277*E13</f>
        <v>1991.7655734689999</v>
      </c>
      <c r="D13" s="4">
        <v>1991.8</v>
      </c>
      <c r="E13" s="83">
        <v>3897</v>
      </c>
      <c r="F13" s="7">
        <f t="shared" si="1"/>
        <v>315.7901273959036</v>
      </c>
      <c r="G13" s="4">
        <v>315.8</v>
      </c>
      <c r="H13" s="5">
        <f>K13*I13/J13</f>
        <v>6604.6206896551721</v>
      </c>
      <c r="I13" s="5">
        <v>1</v>
      </c>
      <c r="J13" s="5">
        <v>29</v>
      </c>
      <c r="K13" s="84">
        <v>191534</v>
      </c>
      <c r="L13" s="80">
        <f>Таблица143[[#This Row],[5]]+Таблица143[[#This Row],[11]]</f>
        <v>2307.6</v>
      </c>
    </row>
    <row r="14" spans="1:12" s="37" customFormat="1" x14ac:dyDescent="0.25">
      <c r="A14" s="81"/>
      <c r="B14" s="82" t="s">
        <v>22</v>
      </c>
      <c r="C14" s="8">
        <f>0.511102277*E14</f>
        <v>834.63001834099998</v>
      </c>
      <c r="D14" s="4">
        <v>834.6</v>
      </c>
      <c r="E14" s="83">
        <v>1633</v>
      </c>
      <c r="F14" s="7">
        <f t="shared" si="1"/>
        <v>712.72020115676833</v>
      </c>
      <c r="G14" s="4">
        <v>712.7</v>
      </c>
      <c r="H14" s="5">
        <f t="shared" ref="H14" si="2">K14*I14/J14</f>
        <v>14906.25</v>
      </c>
      <c r="I14" s="5">
        <v>1</v>
      </c>
      <c r="J14" s="5">
        <v>48</v>
      </c>
      <c r="K14" s="84">
        <v>715500</v>
      </c>
      <c r="L14" s="80">
        <f>Таблица143[[#This Row],[5]]+Таблица143[[#This Row],[11]]</f>
        <v>1547.3000000000002</v>
      </c>
    </row>
    <row r="15" spans="1:12" s="37" customFormat="1" x14ac:dyDescent="0.25">
      <c r="A15" s="72"/>
      <c r="B15" s="82" t="s">
        <v>35</v>
      </c>
      <c r="C15" s="8"/>
      <c r="D15" s="4"/>
      <c r="E15" s="83"/>
      <c r="F15" s="7"/>
      <c r="G15" s="4"/>
      <c r="H15" s="5"/>
      <c r="I15" s="5"/>
      <c r="J15" s="5"/>
      <c r="K15" s="84"/>
      <c r="L15" s="80">
        <f>Таблица143[[#This Row],[5]]+Таблица143[[#This Row],[11]]</f>
        <v>0</v>
      </c>
    </row>
    <row r="16" spans="1:12" s="37" customFormat="1" x14ac:dyDescent="0.25">
      <c r="A16" s="81"/>
      <c r="B16" s="82" t="s">
        <v>57</v>
      </c>
      <c r="C16" s="8">
        <f>0.511102277*E16</f>
        <v>1523.0847854599999</v>
      </c>
      <c r="D16" s="4">
        <v>1523.1</v>
      </c>
      <c r="E16" s="83">
        <v>2980</v>
      </c>
      <c r="F16" s="7">
        <f t="shared" si="1"/>
        <v>567.90210352641782</v>
      </c>
      <c r="G16" s="4">
        <v>567.9</v>
      </c>
      <c r="H16" s="5">
        <f t="shared" ref="H16" si="3">K16*I16/J16</f>
        <v>11877.439024390244</v>
      </c>
      <c r="I16" s="5">
        <v>1</v>
      </c>
      <c r="J16" s="5">
        <v>41</v>
      </c>
      <c r="K16" s="84">
        <v>486975</v>
      </c>
      <c r="L16" s="80">
        <f>Таблица143[[#This Row],[5]]+Таблица143[[#This Row],[11]]</f>
        <v>2091</v>
      </c>
    </row>
    <row r="17" spans="1:12" s="37" customFormat="1" x14ac:dyDescent="0.25">
      <c r="A17" s="72"/>
      <c r="B17" s="82" t="s">
        <v>11</v>
      </c>
      <c r="C17" s="8"/>
      <c r="D17" s="4"/>
      <c r="E17" s="83"/>
      <c r="F17" s="7"/>
      <c r="G17" s="4"/>
      <c r="H17" s="5"/>
      <c r="I17" s="5"/>
      <c r="J17" s="5"/>
      <c r="K17" s="84"/>
      <c r="L17" s="80">
        <f>Таблица143[[#This Row],[5]]+Таблица143[[#This Row],[11]]</f>
        <v>0</v>
      </c>
    </row>
    <row r="18" spans="1:12" s="37" customFormat="1" x14ac:dyDescent="0.25">
      <c r="A18" s="81"/>
      <c r="B18" s="82" t="s">
        <v>39</v>
      </c>
      <c r="C18" s="8"/>
      <c r="D18" s="4"/>
      <c r="E18" s="83"/>
      <c r="F18" s="7">
        <f t="shared" si="1"/>
        <v>673.18738966367448</v>
      </c>
      <c r="G18" s="4">
        <v>673.2</v>
      </c>
      <c r="H18" s="5">
        <f t="shared" ref="H18:H20" si="4">K18*I18/J18</f>
        <v>14079.4375</v>
      </c>
      <c r="I18" s="5">
        <v>1</v>
      </c>
      <c r="J18" s="5">
        <v>16</v>
      </c>
      <c r="K18" s="84">
        <v>225271</v>
      </c>
      <c r="L18" s="80">
        <f>Таблица143[[#This Row],[5]]+Таблица143[[#This Row],[11]]</f>
        <v>673.2</v>
      </c>
    </row>
    <row r="19" spans="1:12" s="37" customFormat="1" x14ac:dyDescent="0.25">
      <c r="A19" s="72"/>
      <c r="B19" s="86" t="s">
        <v>12</v>
      </c>
      <c r="C19" s="8">
        <f t="shared" ref="C19:C33" si="5">0.511102277*E19</f>
        <v>248.39570662200001</v>
      </c>
      <c r="D19" s="4">
        <v>248.4</v>
      </c>
      <c r="E19" s="83">
        <v>486</v>
      </c>
      <c r="F19" s="7">
        <f t="shared" si="1"/>
        <v>534.79416016358607</v>
      </c>
      <c r="G19" s="4">
        <v>534.79999999999995</v>
      </c>
      <c r="H19" s="5">
        <f t="shared" si="4"/>
        <v>11185</v>
      </c>
      <c r="I19" s="5">
        <v>1</v>
      </c>
      <c r="J19" s="5">
        <v>13</v>
      </c>
      <c r="K19" s="84">
        <v>145405</v>
      </c>
      <c r="L19" s="80">
        <f>Таблица143[[#This Row],[5]]+Таблица143[[#This Row],[11]]</f>
        <v>783.19999999999993</v>
      </c>
    </row>
    <row r="20" spans="1:12" s="37" customFormat="1" x14ac:dyDescent="0.25">
      <c r="A20" s="81"/>
      <c r="B20" s="86" t="s">
        <v>13</v>
      </c>
      <c r="C20" s="8">
        <f t="shared" si="5"/>
        <v>869.38497317700001</v>
      </c>
      <c r="D20" s="4">
        <v>869.4</v>
      </c>
      <c r="E20" s="83">
        <v>1701</v>
      </c>
      <c r="F20" s="7">
        <f t="shared" si="1"/>
        <v>719.79958965379308</v>
      </c>
      <c r="G20" s="4">
        <v>719.8</v>
      </c>
      <c r="H20" s="5">
        <f t="shared" si="4"/>
        <v>15054.3125</v>
      </c>
      <c r="I20" s="5">
        <v>1</v>
      </c>
      <c r="J20" s="5">
        <v>16</v>
      </c>
      <c r="K20" s="84">
        <v>240869</v>
      </c>
      <c r="L20" s="80">
        <f>Таблица143[[#This Row],[5]]+Таблица143[[#This Row],[11]]</f>
        <v>1589.1999999999998</v>
      </c>
    </row>
    <row r="21" spans="1:12" s="37" customFormat="1" x14ac:dyDescent="0.25">
      <c r="A21" s="72"/>
      <c r="B21" s="82" t="s">
        <v>34</v>
      </c>
      <c r="C21" s="8"/>
      <c r="D21" s="4"/>
      <c r="E21" s="83"/>
      <c r="F21" s="7"/>
      <c r="G21" s="4"/>
      <c r="H21" s="5"/>
      <c r="I21" s="5"/>
      <c r="J21" s="5"/>
      <c r="K21" s="84"/>
      <c r="L21" s="80">
        <f>Таблица143[[#This Row],[5]]+Таблица143[[#This Row],[11]]</f>
        <v>0</v>
      </c>
    </row>
    <row r="22" spans="1:12" s="37" customFormat="1" x14ac:dyDescent="0.25">
      <c r="A22" s="81"/>
      <c r="B22" s="82" t="s">
        <v>14</v>
      </c>
      <c r="C22" s="8">
        <f t="shared" si="5"/>
        <v>294.90601382900002</v>
      </c>
      <c r="D22" s="4">
        <v>294.89999999999998</v>
      </c>
      <c r="E22" s="83">
        <v>577</v>
      </c>
      <c r="F22" s="7">
        <f t="shared" si="1"/>
        <v>332.42505364410704</v>
      </c>
      <c r="G22" s="4">
        <v>332.4</v>
      </c>
      <c r="H22" s="5">
        <f t="shared" ref="H22" si="6">K22*I22/J22</f>
        <v>6952.5333333333338</v>
      </c>
      <c r="I22" s="5">
        <v>1</v>
      </c>
      <c r="J22" s="5">
        <v>15</v>
      </c>
      <c r="K22" s="84">
        <v>104288</v>
      </c>
      <c r="L22" s="80">
        <f>Таблица143[[#This Row],[5]]+Таблица143[[#This Row],[11]]</f>
        <v>627.29999999999995</v>
      </c>
    </row>
    <row r="23" spans="1:12" s="37" customFormat="1" x14ac:dyDescent="0.25">
      <c r="A23" s="72"/>
      <c r="B23" s="82" t="s">
        <v>33</v>
      </c>
      <c r="C23" s="8"/>
      <c r="D23" s="4"/>
      <c r="E23" s="83"/>
      <c r="F23" s="7"/>
      <c r="G23" s="4"/>
      <c r="H23" s="5"/>
      <c r="I23" s="5"/>
      <c r="J23" s="5"/>
      <c r="K23" s="84"/>
      <c r="L23" s="80">
        <f>Таблица143[[#This Row],[5]]+Таблица143[[#This Row],[11]]</f>
        <v>0</v>
      </c>
    </row>
    <row r="24" spans="1:12" s="37" customFormat="1" x14ac:dyDescent="0.25">
      <c r="A24" s="81"/>
      <c r="B24" s="82" t="s">
        <v>15</v>
      </c>
      <c r="C24" s="8">
        <f t="shared" si="5"/>
        <v>648.07768723599997</v>
      </c>
      <c r="D24" s="4">
        <v>648.1</v>
      </c>
      <c r="E24" s="83">
        <v>1268</v>
      </c>
      <c r="F24" s="7">
        <f t="shared" si="1"/>
        <v>268.0401718523965</v>
      </c>
      <c r="G24" s="4">
        <v>268.10000000000002</v>
      </c>
      <c r="H24" s="5">
        <f t="shared" ref="H24:H25" si="7">K24*I24/J24</f>
        <v>5605.95</v>
      </c>
      <c r="I24" s="5">
        <v>1</v>
      </c>
      <c r="J24" s="5">
        <v>20</v>
      </c>
      <c r="K24" s="84">
        <v>112119</v>
      </c>
      <c r="L24" s="80">
        <f>Таблица143[[#This Row],[5]]+Таблица143[[#This Row],[11]]</f>
        <v>916.2</v>
      </c>
    </row>
    <row r="25" spans="1:12" s="37" customFormat="1" x14ac:dyDescent="0.25">
      <c r="A25" s="72"/>
      <c r="B25" s="82" t="s">
        <v>16</v>
      </c>
      <c r="C25" s="8"/>
      <c r="D25" s="4"/>
      <c r="E25" s="83"/>
      <c r="F25" s="7">
        <f t="shared" si="1"/>
        <v>257.49061449104522</v>
      </c>
      <c r="G25" s="4">
        <v>257.5</v>
      </c>
      <c r="H25" s="5">
        <f t="shared" si="7"/>
        <v>5385.3103448275861</v>
      </c>
      <c r="I25" s="5">
        <v>1</v>
      </c>
      <c r="J25" s="5">
        <v>29</v>
      </c>
      <c r="K25" s="84">
        <v>156174</v>
      </c>
      <c r="L25" s="80">
        <f>Таблица143[[#This Row],[5]]+Таблица143[[#This Row],[11]]</f>
        <v>257.5</v>
      </c>
    </row>
    <row r="26" spans="1:12" s="37" customFormat="1" x14ac:dyDescent="0.25">
      <c r="A26" s="81"/>
      <c r="B26" s="82" t="s">
        <v>17</v>
      </c>
      <c r="C26" s="8"/>
      <c r="D26" s="4"/>
      <c r="E26" s="83"/>
      <c r="F26" s="7"/>
      <c r="G26" s="4"/>
      <c r="H26" s="5"/>
      <c r="I26" s="5"/>
      <c r="J26" s="5"/>
      <c r="K26" s="84"/>
      <c r="L26" s="80">
        <f>Таблица143[[#This Row],[5]]+Таблица143[[#This Row],[11]]</f>
        <v>0</v>
      </c>
    </row>
    <row r="27" spans="1:12" s="37" customFormat="1" x14ac:dyDescent="0.25">
      <c r="A27" s="72"/>
      <c r="B27" s="87" t="s">
        <v>40</v>
      </c>
      <c r="C27" s="8"/>
      <c r="D27" s="4"/>
      <c r="E27" s="20"/>
      <c r="F27" s="7">
        <f t="shared" si="1"/>
        <v>296.43253992795661</v>
      </c>
      <c r="G27" s="4">
        <v>296.39999999999998</v>
      </c>
      <c r="H27" s="5">
        <f t="shared" ref="H27:H30" si="8">K27*I27/J27</f>
        <v>6199.7647058823532</v>
      </c>
      <c r="I27" s="5">
        <v>1</v>
      </c>
      <c r="J27" s="5">
        <v>17</v>
      </c>
      <c r="K27" s="84">
        <v>105396</v>
      </c>
      <c r="L27" s="85">
        <f>Таблица143[[#This Row],[5]]+Таблица143[[#This Row],[11]]</f>
        <v>296.39999999999998</v>
      </c>
    </row>
    <row r="28" spans="1:12" s="37" customFormat="1" x14ac:dyDescent="0.25">
      <c r="A28" s="81"/>
      <c r="B28" s="82" t="s">
        <v>18</v>
      </c>
      <c r="C28" s="8">
        <f t="shared" si="5"/>
        <v>397.12646922900001</v>
      </c>
      <c r="D28" s="4">
        <v>397.1</v>
      </c>
      <c r="E28" s="83">
        <v>777</v>
      </c>
      <c r="F28" s="7">
        <f t="shared" si="1"/>
        <v>375.29783835100756</v>
      </c>
      <c r="G28" s="4">
        <v>375.3</v>
      </c>
      <c r="H28" s="5">
        <f t="shared" si="8"/>
        <v>7849.2</v>
      </c>
      <c r="I28" s="5">
        <v>1</v>
      </c>
      <c r="J28" s="5">
        <v>25</v>
      </c>
      <c r="K28" s="84">
        <v>196230</v>
      </c>
      <c r="L28" s="80">
        <f>Таблица143[[#This Row],[5]]+Таблица143[[#This Row],[11]]</f>
        <v>772.40000000000009</v>
      </c>
    </row>
    <row r="29" spans="1:12" s="37" customFormat="1" x14ac:dyDescent="0.25">
      <c r="A29" s="72"/>
      <c r="B29" s="82" t="s">
        <v>19</v>
      </c>
      <c r="C29" s="8"/>
      <c r="D29" s="4"/>
      <c r="E29" s="83"/>
      <c r="F29" s="7">
        <f t="shared" si="1"/>
        <v>608.72068414915964</v>
      </c>
      <c r="G29" s="4">
        <v>608.70000000000005</v>
      </c>
      <c r="H29" s="5">
        <f t="shared" si="8"/>
        <v>12731.142857142857</v>
      </c>
      <c r="I29" s="5">
        <v>1</v>
      </c>
      <c r="J29" s="5">
        <v>14</v>
      </c>
      <c r="K29" s="84">
        <v>178236</v>
      </c>
      <c r="L29" s="80">
        <f>Таблица143[[#This Row],[5]]+Таблица143[[#This Row],[11]]</f>
        <v>608.70000000000005</v>
      </c>
    </row>
    <row r="30" spans="1:12" s="37" customFormat="1" x14ac:dyDescent="0.25">
      <c r="A30" s="81"/>
      <c r="B30" s="82" t="s">
        <v>20</v>
      </c>
      <c r="C30" s="8">
        <f t="shared" si="5"/>
        <v>472.76960622500002</v>
      </c>
      <c r="D30" s="4">
        <v>472.8</v>
      </c>
      <c r="E30" s="83">
        <v>925</v>
      </c>
      <c r="F30" s="7">
        <f t="shared" si="1"/>
        <v>417.36894979740356</v>
      </c>
      <c r="G30" s="4">
        <v>417.4</v>
      </c>
      <c r="H30" s="5">
        <f t="shared" si="8"/>
        <v>8729.1</v>
      </c>
      <c r="I30" s="5">
        <v>0.4</v>
      </c>
      <c r="J30" s="5">
        <v>4</v>
      </c>
      <c r="K30" s="84">
        <v>87291</v>
      </c>
      <c r="L30" s="80">
        <f>Таблица143[[#This Row],[5]]+Таблица143[[#This Row],[11]]</f>
        <v>890.2</v>
      </c>
    </row>
    <row r="31" spans="1:12" s="37" customFormat="1" x14ac:dyDescent="0.25">
      <c r="A31" s="72"/>
      <c r="B31" s="82" t="s">
        <v>21</v>
      </c>
      <c r="C31" s="8">
        <f t="shared" si="5"/>
        <v>479.92503810300002</v>
      </c>
      <c r="D31" s="4">
        <v>479.9</v>
      </c>
      <c r="E31" s="83">
        <v>939</v>
      </c>
      <c r="F31" s="7"/>
      <c r="G31" s="4"/>
      <c r="H31" s="5"/>
      <c r="I31" s="5"/>
      <c r="J31" s="5"/>
      <c r="K31" s="84"/>
      <c r="L31" s="80">
        <f>Таблица143[[#This Row],[5]]+Таблица143[[#This Row],[11]]</f>
        <v>479.9</v>
      </c>
    </row>
    <row r="32" spans="1:12" s="37" customFormat="1" x14ac:dyDescent="0.25">
      <c r="A32" s="81"/>
      <c r="B32" s="82" t="s">
        <v>41</v>
      </c>
      <c r="C32" s="8"/>
      <c r="D32" s="4"/>
      <c r="E32" s="83"/>
      <c r="F32" s="7">
        <f t="shared" si="1"/>
        <v>868.98970840662537</v>
      </c>
      <c r="G32" s="4">
        <v>869</v>
      </c>
      <c r="H32" s="5">
        <f t="shared" ref="H32:H33" si="9">K32*I32/J32</f>
        <v>18174.5625</v>
      </c>
      <c r="I32" s="5">
        <v>1</v>
      </c>
      <c r="J32" s="5">
        <v>16</v>
      </c>
      <c r="K32" s="84">
        <v>290793</v>
      </c>
      <c r="L32" s="80">
        <f>Таблица143[[#This Row],[5]]+Таблица143[[#This Row],[11]]</f>
        <v>869</v>
      </c>
    </row>
    <row r="33" spans="1:13" s="37" customFormat="1" ht="15.75" thickBot="1" x14ac:dyDescent="0.3">
      <c r="A33" s="88"/>
      <c r="B33" s="89" t="s">
        <v>59</v>
      </c>
      <c r="C33" s="90">
        <f t="shared" si="5"/>
        <v>664.43296009999995</v>
      </c>
      <c r="D33" s="91">
        <v>664.4</v>
      </c>
      <c r="E33" s="92">
        <v>1300</v>
      </c>
      <c r="F33" s="7">
        <f t="shared" si="1"/>
        <v>478.66308631986288</v>
      </c>
      <c r="G33" s="91">
        <v>478.7</v>
      </c>
      <c r="H33" s="93">
        <f t="shared" si="9"/>
        <v>10011.041666666666</v>
      </c>
      <c r="I33" s="93">
        <v>1</v>
      </c>
      <c r="J33" s="93">
        <v>24</v>
      </c>
      <c r="K33" s="94">
        <v>240265</v>
      </c>
      <c r="L33" s="80">
        <f>Таблица143[[#This Row],[5]]+Таблица143[[#This Row],[11]]</f>
        <v>1143.0999999999999</v>
      </c>
    </row>
    <row r="34" spans="1:13" s="37" customFormat="1" ht="15.75" thickBot="1" x14ac:dyDescent="0.3">
      <c r="A34" s="95"/>
      <c r="B34" s="96" t="s">
        <v>23</v>
      </c>
      <c r="C34" s="97">
        <f>SUM(C9:C33)</f>
        <v>8999.9999956930005</v>
      </c>
      <c r="D34" s="98">
        <f t="shared" ref="D34:L34" si="10">SUM(D9:D33)</f>
        <v>9000</v>
      </c>
      <c r="E34" s="99">
        <f t="shared" si="10"/>
        <v>17609</v>
      </c>
      <c r="F34" s="97">
        <f t="shared" si="10"/>
        <v>8999.999385391111</v>
      </c>
      <c r="G34" s="98">
        <f t="shared" si="10"/>
        <v>9000</v>
      </c>
      <c r="H34" s="100">
        <f t="shared" si="10"/>
        <v>188231.28714570776</v>
      </c>
      <c r="I34" s="100">
        <f t="shared" si="10"/>
        <v>17.399999999999999</v>
      </c>
      <c r="J34" s="100">
        <f t="shared" si="10"/>
        <v>383</v>
      </c>
      <c r="K34" s="100">
        <f t="shared" si="10"/>
        <v>4091212</v>
      </c>
      <c r="L34" s="98">
        <f t="shared" si="10"/>
        <v>18000</v>
      </c>
      <c r="M34" s="101"/>
    </row>
  </sheetData>
  <mergeCells count="6">
    <mergeCell ref="L6:L7"/>
    <mergeCell ref="A4:L4"/>
    <mergeCell ref="A6:A7"/>
    <mergeCell ref="B6:B7"/>
    <mergeCell ref="C6:E6"/>
    <mergeCell ref="F6:K6"/>
  </mergeCells>
  <pageMargins left="0.70866141732283472" right="0.70866141732283472" top="0.35433070866141736" bottom="0.35433070866141736" header="0.31496062992125984" footer="0.31496062992125984"/>
  <pageSetup paperSize="9" scale="78" fitToHeight="0" orientation="landscape" r:id="rId1"/>
  <rowBreaks count="1" manualBreakCount="1">
    <brk id="34" max="10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activeCell="J10" sqref="J10"/>
    </sheetView>
  </sheetViews>
  <sheetFormatPr defaultColWidth="9.140625" defaultRowHeight="15" x14ac:dyDescent="0.25"/>
  <cols>
    <col min="1" max="1" width="4.5703125" style="9" customWidth="1"/>
    <col min="2" max="2" width="41" style="9" customWidth="1"/>
    <col min="3" max="3" width="13.28515625" style="9" customWidth="1"/>
    <col min="4" max="4" width="13" style="9" customWidth="1"/>
    <col min="5" max="5" width="15.28515625" style="9" customWidth="1"/>
    <col min="6" max="6" width="13.140625" style="9" customWidth="1"/>
    <col min="7" max="7" width="13" style="9" customWidth="1"/>
    <col min="8" max="9" width="9.140625" style="9"/>
    <col min="10" max="10" width="10.28515625" style="9" customWidth="1"/>
    <col min="11" max="11" width="11.28515625" style="9" customWidth="1"/>
    <col min="12" max="12" width="10.5703125" style="9" customWidth="1"/>
    <col min="13" max="16384" width="9.140625" style="9"/>
  </cols>
  <sheetData>
    <row r="1" spans="1:12" x14ac:dyDescent="0.25">
      <c r="L1" s="13" t="s">
        <v>56</v>
      </c>
    </row>
    <row r="2" spans="1:12" x14ac:dyDescent="0.25">
      <c r="L2" s="28" t="s">
        <v>55</v>
      </c>
    </row>
    <row r="4" spans="1:12" s="1" customFormat="1" ht="28.5" customHeight="1" x14ac:dyDescent="0.25">
      <c r="A4" s="36" t="s">
        <v>61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s="1" customFormat="1" ht="15.75" thickBot="1" x14ac:dyDescent="0.3">
      <c r="B5" s="11"/>
      <c r="C5" s="11"/>
      <c r="D5" s="11"/>
      <c r="E5" s="11"/>
      <c r="F5" s="11"/>
      <c r="G5" s="24"/>
    </row>
    <row r="6" spans="1:12" s="37" customFormat="1" ht="75.75" customHeight="1" thickBot="1" x14ac:dyDescent="0.3">
      <c r="A6" s="45"/>
      <c r="B6" s="46" t="s">
        <v>0</v>
      </c>
      <c r="C6" s="47" t="s">
        <v>31</v>
      </c>
      <c r="D6" s="48"/>
      <c r="E6" s="49"/>
      <c r="F6" s="50" t="s">
        <v>47</v>
      </c>
      <c r="G6" s="51"/>
      <c r="H6" s="51"/>
      <c r="I6" s="51"/>
      <c r="J6" s="51"/>
      <c r="K6" s="52"/>
      <c r="L6" s="53" t="s">
        <v>3</v>
      </c>
    </row>
    <row r="7" spans="1:12" s="37" customFormat="1" ht="87" customHeight="1" thickBot="1" x14ac:dyDescent="0.3">
      <c r="A7" s="54"/>
      <c r="B7" s="55"/>
      <c r="C7" s="56" t="s">
        <v>4</v>
      </c>
      <c r="D7" s="57" t="s">
        <v>2</v>
      </c>
      <c r="E7" s="58" t="s">
        <v>1</v>
      </c>
      <c r="F7" s="59" t="s">
        <v>4</v>
      </c>
      <c r="G7" s="60" t="s">
        <v>2</v>
      </c>
      <c r="H7" s="61" t="s">
        <v>46</v>
      </c>
      <c r="I7" s="62" t="s">
        <v>44</v>
      </c>
      <c r="J7" s="62" t="s">
        <v>43</v>
      </c>
      <c r="K7" s="63" t="s">
        <v>42</v>
      </c>
      <c r="L7" s="64"/>
    </row>
    <row r="8" spans="1:12" s="37" customFormat="1" ht="15.75" thickBot="1" x14ac:dyDescent="0.3">
      <c r="A8" s="65" t="s">
        <v>32</v>
      </c>
      <c r="B8" s="66" t="s">
        <v>0</v>
      </c>
      <c r="C8" s="67" t="s">
        <v>25</v>
      </c>
      <c r="D8" s="67" t="s">
        <v>26</v>
      </c>
      <c r="E8" s="67" t="s">
        <v>27</v>
      </c>
      <c r="F8" s="68" t="s">
        <v>28</v>
      </c>
      <c r="G8" s="69" t="s">
        <v>29</v>
      </c>
      <c r="H8" s="69" t="s">
        <v>30</v>
      </c>
      <c r="I8" s="69" t="s">
        <v>36</v>
      </c>
      <c r="J8" s="69" t="s">
        <v>37</v>
      </c>
      <c r="K8" s="70" t="s">
        <v>45</v>
      </c>
      <c r="L8" s="71" t="s">
        <v>3</v>
      </c>
    </row>
    <row r="9" spans="1:12" s="37" customFormat="1" x14ac:dyDescent="0.25">
      <c r="A9" s="72"/>
      <c r="B9" s="73" t="s">
        <v>7</v>
      </c>
      <c r="C9" s="74">
        <f t="shared" ref="C9" si="0">0.511102277*E9</f>
        <v>50.599125422999997</v>
      </c>
      <c r="D9" s="75">
        <v>50.6</v>
      </c>
      <c r="E9" s="76">
        <v>99</v>
      </c>
      <c r="F9" s="77">
        <f>9000/188231.3*H9</f>
        <v>568.15902828063133</v>
      </c>
      <c r="G9" s="75">
        <v>568.1</v>
      </c>
      <c r="H9" s="78">
        <f>K9*I9/J9</f>
        <v>11882.8125</v>
      </c>
      <c r="I9" s="78">
        <v>1</v>
      </c>
      <c r="J9" s="78">
        <v>16</v>
      </c>
      <c r="K9" s="79">
        <v>190125</v>
      </c>
      <c r="L9" s="80">
        <f>Таблица142[[#This Row],[5]]+Таблица142[[#This Row],[11]]</f>
        <v>618.70000000000005</v>
      </c>
    </row>
    <row r="10" spans="1:12" s="37" customFormat="1" x14ac:dyDescent="0.25">
      <c r="A10" s="81"/>
      <c r="B10" s="82" t="s">
        <v>8</v>
      </c>
      <c r="C10" s="8"/>
      <c r="D10" s="4"/>
      <c r="E10" s="83"/>
      <c r="F10" s="7"/>
      <c r="G10" s="4"/>
      <c r="H10" s="5"/>
      <c r="I10" s="5"/>
      <c r="J10" s="5"/>
      <c r="K10" s="84"/>
      <c r="L10" s="80">
        <f>Таблица142[[#This Row],[5]]+Таблица142[[#This Row],[11]]</f>
        <v>0</v>
      </c>
    </row>
    <row r="11" spans="1:12" s="37" customFormat="1" x14ac:dyDescent="0.25">
      <c r="A11" s="72"/>
      <c r="B11" s="82" t="s">
        <v>38</v>
      </c>
      <c r="C11" s="8"/>
      <c r="D11" s="4"/>
      <c r="E11" s="83"/>
      <c r="F11" s="7">
        <f t="shared" ref="F11:F33" si="1">9000/188231.3*H11</f>
        <v>390.11046515643255</v>
      </c>
      <c r="G11" s="4">
        <v>390.1</v>
      </c>
      <c r="H11" s="5">
        <f>K11*I11/J11</f>
        <v>8159</v>
      </c>
      <c r="I11" s="5">
        <v>1</v>
      </c>
      <c r="J11" s="5">
        <v>19</v>
      </c>
      <c r="K11" s="84">
        <v>155021</v>
      </c>
      <c r="L11" s="85">
        <f>Таблица142[[#This Row],[5]]+Таблица142[[#This Row],[11]]</f>
        <v>390.1</v>
      </c>
    </row>
    <row r="12" spans="1:12" s="37" customFormat="1" x14ac:dyDescent="0.25">
      <c r="A12" s="81"/>
      <c r="B12" s="82" t="s">
        <v>9</v>
      </c>
      <c r="C12" s="8">
        <f>0.511102277*E12</f>
        <v>524.902038479</v>
      </c>
      <c r="D12" s="4">
        <v>524.9</v>
      </c>
      <c r="E12" s="83">
        <v>1027</v>
      </c>
      <c r="F12" s="7">
        <f t="shared" si="1"/>
        <v>614.10767345433896</v>
      </c>
      <c r="G12" s="4">
        <v>614.1</v>
      </c>
      <c r="H12" s="5">
        <f>K12*I12/J12</f>
        <v>12843.809523809523</v>
      </c>
      <c r="I12" s="5">
        <v>1</v>
      </c>
      <c r="J12" s="5">
        <v>21</v>
      </c>
      <c r="K12" s="84">
        <v>269720</v>
      </c>
      <c r="L12" s="80">
        <f>Таблица142[[#This Row],[5]]+Таблица142[[#This Row],[11]]</f>
        <v>1139</v>
      </c>
    </row>
    <row r="13" spans="1:12" s="37" customFormat="1" x14ac:dyDescent="0.25">
      <c r="A13" s="72"/>
      <c r="B13" s="82" t="s">
        <v>10</v>
      </c>
      <c r="C13" s="8">
        <f>0.511102277*E13</f>
        <v>1991.7655734689999</v>
      </c>
      <c r="D13" s="4">
        <v>1991.8</v>
      </c>
      <c r="E13" s="83">
        <v>3897</v>
      </c>
      <c r="F13" s="7">
        <f t="shared" si="1"/>
        <v>315.7901273959036</v>
      </c>
      <c r="G13" s="4">
        <v>315.8</v>
      </c>
      <c r="H13" s="5">
        <f>K13*I13/J13</f>
        <v>6604.6206896551721</v>
      </c>
      <c r="I13" s="5">
        <v>1</v>
      </c>
      <c r="J13" s="5">
        <v>29</v>
      </c>
      <c r="K13" s="84">
        <v>191534</v>
      </c>
      <c r="L13" s="80">
        <f>Таблица142[[#This Row],[5]]+Таблица142[[#This Row],[11]]</f>
        <v>2307.6</v>
      </c>
    </row>
    <row r="14" spans="1:12" s="37" customFormat="1" x14ac:dyDescent="0.25">
      <c r="A14" s="81"/>
      <c r="B14" s="82" t="s">
        <v>22</v>
      </c>
      <c r="C14" s="8">
        <f>0.511102277*E14</f>
        <v>834.63001834099998</v>
      </c>
      <c r="D14" s="4">
        <v>834.6</v>
      </c>
      <c r="E14" s="83">
        <v>1633</v>
      </c>
      <c r="F14" s="7">
        <f t="shared" si="1"/>
        <v>712.72020115676833</v>
      </c>
      <c r="G14" s="4">
        <v>712.7</v>
      </c>
      <c r="H14" s="5">
        <f t="shared" ref="H14" si="2">K14*I14/J14</f>
        <v>14906.25</v>
      </c>
      <c r="I14" s="5">
        <v>1</v>
      </c>
      <c r="J14" s="5">
        <v>48</v>
      </c>
      <c r="K14" s="84">
        <v>715500</v>
      </c>
      <c r="L14" s="80">
        <f>Таблица142[[#This Row],[5]]+Таблица142[[#This Row],[11]]</f>
        <v>1547.3000000000002</v>
      </c>
    </row>
    <row r="15" spans="1:12" s="37" customFormat="1" x14ac:dyDescent="0.25">
      <c r="A15" s="72"/>
      <c r="B15" s="82" t="s">
        <v>35</v>
      </c>
      <c r="C15" s="8"/>
      <c r="D15" s="4"/>
      <c r="E15" s="83"/>
      <c r="F15" s="7"/>
      <c r="G15" s="4"/>
      <c r="H15" s="5"/>
      <c r="I15" s="5"/>
      <c r="J15" s="5"/>
      <c r="K15" s="84"/>
      <c r="L15" s="80">
        <f>Таблица142[[#This Row],[5]]+Таблица142[[#This Row],[11]]</f>
        <v>0</v>
      </c>
    </row>
    <row r="16" spans="1:12" s="37" customFormat="1" x14ac:dyDescent="0.25">
      <c r="A16" s="81"/>
      <c r="B16" s="82" t="s">
        <v>57</v>
      </c>
      <c r="C16" s="8">
        <f>0.511102277*E16</f>
        <v>1523.0847854599999</v>
      </c>
      <c r="D16" s="4">
        <v>1523.1</v>
      </c>
      <c r="E16" s="83">
        <v>2980</v>
      </c>
      <c r="F16" s="7">
        <f t="shared" si="1"/>
        <v>567.90210352641782</v>
      </c>
      <c r="G16" s="4">
        <v>567.9</v>
      </c>
      <c r="H16" s="5">
        <f t="shared" ref="H16" si="3">K16*I16/J16</f>
        <v>11877.439024390244</v>
      </c>
      <c r="I16" s="5">
        <v>1</v>
      </c>
      <c r="J16" s="5">
        <v>41</v>
      </c>
      <c r="K16" s="84">
        <v>486975</v>
      </c>
      <c r="L16" s="80">
        <f>Таблица142[[#This Row],[5]]+Таблица142[[#This Row],[11]]</f>
        <v>2091</v>
      </c>
    </row>
    <row r="17" spans="1:12" s="37" customFormat="1" x14ac:dyDescent="0.25">
      <c r="A17" s="72"/>
      <c r="B17" s="82" t="s">
        <v>11</v>
      </c>
      <c r="C17" s="8"/>
      <c r="D17" s="4"/>
      <c r="E17" s="83"/>
      <c r="F17" s="7"/>
      <c r="G17" s="4"/>
      <c r="H17" s="5"/>
      <c r="I17" s="5"/>
      <c r="J17" s="5"/>
      <c r="K17" s="84"/>
      <c r="L17" s="80">
        <f>Таблица142[[#This Row],[5]]+Таблица142[[#This Row],[11]]</f>
        <v>0</v>
      </c>
    </row>
    <row r="18" spans="1:12" s="37" customFormat="1" x14ac:dyDescent="0.25">
      <c r="A18" s="81"/>
      <c r="B18" s="82" t="s">
        <v>39</v>
      </c>
      <c r="C18" s="8"/>
      <c r="D18" s="4"/>
      <c r="E18" s="83"/>
      <c r="F18" s="7">
        <f t="shared" si="1"/>
        <v>673.18738966367448</v>
      </c>
      <c r="G18" s="4">
        <v>673.2</v>
      </c>
      <c r="H18" s="5">
        <f t="shared" ref="H18:H20" si="4">K18*I18/J18</f>
        <v>14079.4375</v>
      </c>
      <c r="I18" s="5">
        <v>1</v>
      </c>
      <c r="J18" s="5">
        <v>16</v>
      </c>
      <c r="K18" s="84">
        <v>225271</v>
      </c>
      <c r="L18" s="80">
        <f>Таблица142[[#This Row],[5]]+Таблица142[[#This Row],[11]]</f>
        <v>673.2</v>
      </c>
    </row>
    <row r="19" spans="1:12" s="37" customFormat="1" x14ac:dyDescent="0.25">
      <c r="A19" s="72"/>
      <c r="B19" s="86" t="s">
        <v>12</v>
      </c>
      <c r="C19" s="8">
        <f t="shared" ref="C19:C33" si="5">0.511102277*E19</f>
        <v>248.39570662200001</v>
      </c>
      <c r="D19" s="4">
        <v>248.4</v>
      </c>
      <c r="E19" s="83">
        <v>486</v>
      </c>
      <c r="F19" s="7">
        <f t="shared" si="1"/>
        <v>534.79416016358607</v>
      </c>
      <c r="G19" s="4">
        <v>534.79999999999995</v>
      </c>
      <c r="H19" s="5">
        <f t="shared" si="4"/>
        <v>11185</v>
      </c>
      <c r="I19" s="5">
        <v>1</v>
      </c>
      <c r="J19" s="5">
        <v>13</v>
      </c>
      <c r="K19" s="84">
        <v>145405</v>
      </c>
      <c r="L19" s="80">
        <f>Таблица142[[#This Row],[5]]+Таблица142[[#This Row],[11]]</f>
        <v>783.19999999999993</v>
      </c>
    </row>
    <row r="20" spans="1:12" s="37" customFormat="1" x14ac:dyDescent="0.25">
      <c r="A20" s="81"/>
      <c r="B20" s="86" t="s">
        <v>13</v>
      </c>
      <c r="C20" s="8">
        <f t="shared" si="5"/>
        <v>869.38497317700001</v>
      </c>
      <c r="D20" s="4">
        <v>869.4</v>
      </c>
      <c r="E20" s="83">
        <v>1701</v>
      </c>
      <c r="F20" s="7">
        <f t="shared" si="1"/>
        <v>719.79958965379308</v>
      </c>
      <c r="G20" s="4">
        <v>719.8</v>
      </c>
      <c r="H20" s="5">
        <f t="shared" si="4"/>
        <v>15054.3125</v>
      </c>
      <c r="I20" s="5">
        <v>1</v>
      </c>
      <c r="J20" s="5">
        <v>16</v>
      </c>
      <c r="K20" s="84">
        <v>240869</v>
      </c>
      <c r="L20" s="80">
        <f>Таблица142[[#This Row],[5]]+Таблица142[[#This Row],[11]]</f>
        <v>1589.1999999999998</v>
      </c>
    </row>
    <row r="21" spans="1:12" s="37" customFormat="1" x14ac:dyDescent="0.25">
      <c r="A21" s="72"/>
      <c r="B21" s="82" t="s">
        <v>34</v>
      </c>
      <c r="C21" s="8"/>
      <c r="D21" s="4"/>
      <c r="E21" s="83"/>
      <c r="F21" s="7"/>
      <c r="G21" s="4"/>
      <c r="H21" s="5"/>
      <c r="I21" s="5"/>
      <c r="J21" s="5"/>
      <c r="K21" s="84"/>
      <c r="L21" s="80">
        <f>Таблица142[[#This Row],[5]]+Таблица142[[#This Row],[11]]</f>
        <v>0</v>
      </c>
    </row>
    <row r="22" spans="1:12" s="37" customFormat="1" x14ac:dyDescent="0.25">
      <c r="A22" s="81"/>
      <c r="B22" s="82" t="s">
        <v>14</v>
      </c>
      <c r="C22" s="8">
        <f t="shared" si="5"/>
        <v>294.90601382900002</v>
      </c>
      <c r="D22" s="4">
        <v>294.89999999999998</v>
      </c>
      <c r="E22" s="83">
        <v>577</v>
      </c>
      <c r="F22" s="7">
        <f t="shared" si="1"/>
        <v>332.42505364410704</v>
      </c>
      <c r="G22" s="4">
        <v>332.4</v>
      </c>
      <c r="H22" s="5">
        <f t="shared" ref="H22" si="6">K22*I22/J22</f>
        <v>6952.5333333333338</v>
      </c>
      <c r="I22" s="5">
        <v>1</v>
      </c>
      <c r="J22" s="5">
        <v>15</v>
      </c>
      <c r="K22" s="84">
        <v>104288</v>
      </c>
      <c r="L22" s="80">
        <f>Таблица142[[#This Row],[5]]+Таблица142[[#This Row],[11]]</f>
        <v>627.29999999999995</v>
      </c>
    </row>
    <row r="23" spans="1:12" s="37" customFormat="1" x14ac:dyDescent="0.25">
      <c r="A23" s="72"/>
      <c r="B23" s="82" t="s">
        <v>33</v>
      </c>
      <c r="C23" s="8"/>
      <c r="D23" s="4"/>
      <c r="E23" s="83"/>
      <c r="F23" s="7"/>
      <c r="G23" s="4"/>
      <c r="H23" s="5"/>
      <c r="I23" s="5"/>
      <c r="J23" s="5"/>
      <c r="K23" s="84"/>
      <c r="L23" s="80">
        <f>Таблица142[[#This Row],[5]]+Таблица142[[#This Row],[11]]</f>
        <v>0</v>
      </c>
    </row>
    <row r="24" spans="1:12" s="37" customFormat="1" x14ac:dyDescent="0.25">
      <c r="A24" s="81"/>
      <c r="B24" s="82" t="s">
        <v>15</v>
      </c>
      <c r="C24" s="8">
        <f t="shared" si="5"/>
        <v>648.07768723599997</v>
      </c>
      <c r="D24" s="4">
        <v>648.1</v>
      </c>
      <c r="E24" s="83">
        <v>1268</v>
      </c>
      <c r="F24" s="7">
        <f t="shared" si="1"/>
        <v>268.0401718523965</v>
      </c>
      <c r="G24" s="4">
        <v>268.10000000000002</v>
      </c>
      <c r="H24" s="5">
        <f t="shared" ref="H24:H25" si="7">K24*I24/J24</f>
        <v>5605.95</v>
      </c>
      <c r="I24" s="5">
        <v>1</v>
      </c>
      <c r="J24" s="5">
        <v>20</v>
      </c>
      <c r="K24" s="84">
        <v>112119</v>
      </c>
      <c r="L24" s="80">
        <f>Таблица142[[#This Row],[5]]+Таблица142[[#This Row],[11]]</f>
        <v>916.2</v>
      </c>
    </row>
    <row r="25" spans="1:12" s="37" customFormat="1" x14ac:dyDescent="0.25">
      <c r="A25" s="72"/>
      <c r="B25" s="82" t="s">
        <v>16</v>
      </c>
      <c r="C25" s="8"/>
      <c r="D25" s="4"/>
      <c r="E25" s="83"/>
      <c r="F25" s="7">
        <f t="shared" si="1"/>
        <v>257.49061449104522</v>
      </c>
      <c r="G25" s="4">
        <v>257.5</v>
      </c>
      <c r="H25" s="5">
        <f t="shared" si="7"/>
        <v>5385.3103448275861</v>
      </c>
      <c r="I25" s="5">
        <v>1</v>
      </c>
      <c r="J25" s="5">
        <v>29</v>
      </c>
      <c r="K25" s="84">
        <v>156174</v>
      </c>
      <c r="L25" s="80">
        <f>Таблица142[[#This Row],[5]]+Таблица142[[#This Row],[11]]</f>
        <v>257.5</v>
      </c>
    </row>
    <row r="26" spans="1:12" s="37" customFormat="1" x14ac:dyDescent="0.25">
      <c r="A26" s="81"/>
      <c r="B26" s="82" t="s">
        <v>17</v>
      </c>
      <c r="C26" s="8"/>
      <c r="D26" s="4"/>
      <c r="E26" s="83"/>
      <c r="F26" s="7"/>
      <c r="G26" s="4"/>
      <c r="H26" s="5"/>
      <c r="I26" s="5"/>
      <c r="J26" s="5"/>
      <c r="K26" s="84"/>
      <c r="L26" s="80">
        <f>Таблица142[[#This Row],[5]]+Таблица142[[#This Row],[11]]</f>
        <v>0</v>
      </c>
    </row>
    <row r="27" spans="1:12" s="37" customFormat="1" x14ac:dyDescent="0.25">
      <c r="A27" s="72"/>
      <c r="B27" s="87" t="s">
        <v>40</v>
      </c>
      <c r="C27" s="8"/>
      <c r="D27" s="4"/>
      <c r="E27" s="20"/>
      <c r="F27" s="7">
        <f t="shared" si="1"/>
        <v>296.43253992795661</v>
      </c>
      <c r="G27" s="4">
        <v>296.39999999999998</v>
      </c>
      <c r="H27" s="5">
        <f t="shared" ref="H27:H30" si="8">K27*I27/J27</f>
        <v>6199.7647058823532</v>
      </c>
      <c r="I27" s="5">
        <v>1</v>
      </c>
      <c r="J27" s="5">
        <v>17</v>
      </c>
      <c r="K27" s="84">
        <v>105396</v>
      </c>
      <c r="L27" s="85">
        <f>Таблица142[[#This Row],[5]]+Таблица142[[#This Row],[11]]</f>
        <v>296.39999999999998</v>
      </c>
    </row>
    <row r="28" spans="1:12" s="37" customFormat="1" x14ac:dyDescent="0.25">
      <c r="A28" s="81"/>
      <c r="B28" s="82" t="s">
        <v>18</v>
      </c>
      <c r="C28" s="8">
        <f t="shared" si="5"/>
        <v>397.12646922900001</v>
      </c>
      <c r="D28" s="4">
        <v>397.1</v>
      </c>
      <c r="E28" s="83">
        <v>777</v>
      </c>
      <c r="F28" s="7">
        <f t="shared" si="1"/>
        <v>375.29783835100756</v>
      </c>
      <c r="G28" s="4">
        <v>375.3</v>
      </c>
      <c r="H28" s="5">
        <f t="shared" si="8"/>
        <v>7849.2</v>
      </c>
      <c r="I28" s="5">
        <v>1</v>
      </c>
      <c r="J28" s="5">
        <v>25</v>
      </c>
      <c r="K28" s="84">
        <v>196230</v>
      </c>
      <c r="L28" s="80">
        <f>Таблица142[[#This Row],[5]]+Таблица142[[#This Row],[11]]</f>
        <v>772.40000000000009</v>
      </c>
    </row>
    <row r="29" spans="1:12" s="37" customFormat="1" x14ac:dyDescent="0.25">
      <c r="A29" s="72"/>
      <c r="B29" s="82" t="s">
        <v>19</v>
      </c>
      <c r="C29" s="8"/>
      <c r="D29" s="4"/>
      <c r="E29" s="83"/>
      <c r="F29" s="7">
        <f t="shared" si="1"/>
        <v>608.72068414915964</v>
      </c>
      <c r="G29" s="4">
        <v>608.70000000000005</v>
      </c>
      <c r="H29" s="5">
        <f t="shared" si="8"/>
        <v>12731.142857142857</v>
      </c>
      <c r="I29" s="5">
        <v>1</v>
      </c>
      <c r="J29" s="5">
        <v>14</v>
      </c>
      <c r="K29" s="84">
        <v>178236</v>
      </c>
      <c r="L29" s="80">
        <f>Таблица142[[#This Row],[5]]+Таблица142[[#This Row],[11]]</f>
        <v>608.70000000000005</v>
      </c>
    </row>
    <row r="30" spans="1:12" s="37" customFormat="1" x14ac:dyDescent="0.25">
      <c r="A30" s="81"/>
      <c r="B30" s="82" t="s">
        <v>20</v>
      </c>
      <c r="C30" s="8">
        <f t="shared" si="5"/>
        <v>472.76960622500002</v>
      </c>
      <c r="D30" s="4">
        <v>472.8</v>
      </c>
      <c r="E30" s="83">
        <v>925</v>
      </c>
      <c r="F30" s="7">
        <f t="shared" si="1"/>
        <v>417.36894979740356</v>
      </c>
      <c r="G30" s="4">
        <v>417.4</v>
      </c>
      <c r="H30" s="5">
        <f t="shared" si="8"/>
        <v>8729.1</v>
      </c>
      <c r="I30" s="5">
        <v>0.4</v>
      </c>
      <c r="J30" s="5">
        <v>4</v>
      </c>
      <c r="K30" s="84">
        <v>87291</v>
      </c>
      <c r="L30" s="80">
        <f>Таблица142[[#This Row],[5]]+Таблица142[[#This Row],[11]]</f>
        <v>890.2</v>
      </c>
    </row>
    <row r="31" spans="1:12" s="37" customFormat="1" x14ac:dyDescent="0.25">
      <c r="A31" s="72"/>
      <c r="B31" s="82" t="s">
        <v>21</v>
      </c>
      <c r="C31" s="8">
        <f t="shared" si="5"/>
        <v>479.92503810300002</v>
      </c>
      <c r="D31" s="4">
        <v>479.9</v>
      </c>
      <c r="E31" s="83">
        <v>939</v>
      </c>
      <c r="F31" s="7"/>
      <c r="G31" s="4"/>
      <c r="H31" s="5"/>
      <c r="I31" s="5"/>
      <c r="J31" s="5"/>
      <c r="K31" s="84"/>
      <c r="L31" s="80">
        <f>Таблица142[[#This Row],[5]]+Таблица142[[#This Row],[11]]</f>
        <v>479.9</v>
      </c>
    </row>
    <row r="32" spans="1:12" s="37" customFormat="1" x14ac:dyDescent="0.25">
      <c r="A32" s="81"/>
      <c r="B32" s="82" t="s">
        <v>41</v>
      </c>
      <c r="C32" s="8"/>
      <c r="D32" s="4"/>
      <c r="E32" s="83"/>
      <c r="F32" s="7">
        <f t="shared" si="1"/>
        <v>868.98970840662537</v>
      </c>
      <c r="G32" s="4">
        <v>869</v>
      </c>
      <c r="H32" s="5">
        <f t="shared" ref="H32:H33" si="9">K32*I32/J32</f>
        <v>18174.5625</v>
      </c>
      <c r="I32" s="5">
        <v>1</v>
      </c>
      <c r="J32" s="5">
        <v>16</v>
      </c>
      <c r="K32" s="84">
        <v>290793</v>
      </c>
      <c r="L32" s="80">
        <f>Таблица142[[#This Row],[5]]+Таблица142[[#This Row],[11]]</f>
        <v>869</v>
      </c>
    </row>
    <row r="33" spans="1:13" s="37" customFormat="1" ht="15.75" thickBot="1" x14ac:dyDescent="0.3">
      <c r="A33" s="88"/>
      <c r="B33" s="89" t="s">
        <v>59</v>
      </c>
      <c r="C33" s="90">
        <f t="shared" si="5"/>
        <v>664.43296009999995</v>
      </c>
      <c r="D33" s="91">
        <v>664.4</v>
      </c>
      <c r="E33" s="92">
        <v>1300</v>
      </c>
      <c r="F33" s="7">
        <f t="shared" si="1"/>
        <v>478.66308631986288</v>
      </c>
      <c r="G33" s="91">
        <v>478.7</v>
      </c>
      <c r="H33" s="93">
        <f t="shared" si="9"/>
        <v>10011.041666666666</v>
      </c>
      <c r="I33" s="93">
        <v>1</v>
      </c>
      <c r="J33" s="93">
        <v>24</v>
      </c>
      <c r="K33" s="94">
        <v>240265</v>
      </c>
      <c r="L33" s="80">
        <f>Таблица142[[#This Row],[5]]+Таблица142[[#This Row],[11]]</f>
        <v>1143.0999999999999</v>
      </c>
    </row>
    <row r="34" spans="1:13" s="37" customFormat="1" ht="15.75" thickBot="1" x14ac:dyDescent="0.3">
      <c r="A34" s="95"/>
      <c r="B34" s="96" t="s">
        <v>23</v>
      </c>
      <c r="C34" s="97">
        <f>SUM(C9:C33)</f>
        <v>8999.9999956930005</v>
      </c>
      <c r="D34" s="98">
        <f t="shared" ref="D34:L34" si="10">SUM(D9:D33)</f>
        <v>9000</v>
      </c>
      <c r="E34" s="99">
        <f t="shared" si="10"/>
        <v>17609</v>
      </c>
      <c r="F34" s="97">
        <f t="shared" si="10"/>
        <v>8999.999385391111</v>
      </c>
      <c r="G34" s="98">
        <f t="shared" si="10"/>
        <v>9000</v>
      </c>
      <c r="H34" s="100">
        <f t="shared" si="10"/>
        <v>188231.28714570776</v>
      </c>
      <c r="I34" s="100">
        <f t="shared" si="10"/>
        <v>17.399999999999999</v>
      </c>
      <c r="J34" s="100">
        <f t="shared" si="10"/>
        <v>383</v>
      </c>
      <c r="K34" s="100">
        <f t="shared" si="10"/>
        <v>4091212</v>
      </c>
      <c r="L34" s="98">
        <f t="shared" si="10"/>
        <v>18000</v>
      </c>
      <c r="M34" s="101"/>
    </row>
  </sheetData>
  <mergeCells count="6">
    <mergeCell ref="L6:L7"/>
    <mergeCell ref="A4:L4"/>
    <mergeCell ref="A6:A7"/>
    <mergeCell ref="B6:B7"/>
    <mergeCell ref="C6:E6"/>
    <mergeCell ref="F6:K6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2025</vt:lpstr>
      <vt:lpstr>2026</vt:lpstr>
      <vt:lpstr>2027</vt:lpstr>
      <vt:lpstr>'2025'!Область_печати</vt:lpstr>
      <vt:lpstr>'2026'!Область_печати</vt:lpstr>
      <vt:lpstr>'2027'!Область_печати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2024-08-21T14:09:41Z</dcterms:modified>
</cp:coreProperties>
</file>