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405" windowWidth="23280" windowHeight="10785"/>
  </bookViews>
  <sheets>
    <sheet name="2025 год" sheetId="2" r:id="rId1"/>
    <sheet name="2026 год" sheetId="3" r:id="rId2"/>
    <sheet name="2027 год" sheetId="4" r:id="rId3"/>
  </sheets>
  <definedNames>
    <definedName name="_xlnm.Print_Area" localSheetId="2">'2027 год'!$A$1:$O$25</definedName>
  </definedNames>
  <calcPr calcId="145621"/>
</workbook>
</file>

<file path=xl/calcChain.xml><?xml version="1.0" encoding="utf-8"?>
<calcChain xmlns="http://schemas.openxmlformats.org/spreadsheetml/2006/main">
  <c r="J25" i="4" l="1"/>
  <c r="F25" i="4"/>
  <c r="B25" i="4"/>
  <c r="L24" i="4"/>
  <c r="N24" i="4" s="1"/>
  <c r="J24" i="4"/>
  <c r="K24" i="4" s="1"/>
  <c r="O24" i="4" s="1"/>
  <c r="H24" i="4"/>
  <c r="G24" i="4" s="1"/>
  <c r="C24" i="4"/>
  <c r="L23" i="4"/>
  <c r="N23" i="4" s="1"/>
  <c r="K23" i="4"/>
  <c r="J23" i="4"/>
  <c r="H23" i="4"/>
  <c r="G23" i="4"/>
  <c r="C23" i="4"/>
  <c r="L22" i="4"/>
  <c r="N22" i="4" s="1"/>
  <c r="J22" i="4"/>
  <c r="K22" i="4" s="1"/>
  <c r="O22" i="4" s="1"/>
  <c r="H22" i="4"/>
  <c r="G22" i="4" s="1"/>
  <c r="C22" i="4"/>
  <c r="L21" i="4"/>
  <c r="N21" i="4" s="1"/>
  <c r="K21" i="4"/>
  <c r="J21" i="4"/>
  <c r="H21" i="4"/>
  <c r="G21" i="4"/>
  <c r="C21" i="4"/>
  <c r="L20" i="4"/>
  <c r="N20" i="4" s="1"/>
  <c r="J20" i="4"/>
  <c r="K20" i="4" s="1"/>
  <c r="O20" i="4" s="1"/>
  <c r="H20" i="4"/>
  <c r="G20" i="4" s="1"/>
  <c r="C20" i="4"/>
  <c r="L19" i="4"/>
  <c r="N19" i="4" s="1"/>
  <c r="K19" i="4"/>
  <c r="J19" i="4"/>
  <c r="H19" i="4"/>
  <c r="G19" i="4"/>
  <c r="C19" i="4"/>
  <c r="L18" i="4"/>
  <c r="N18" i="4" s="1"/>
  <c r="J18" i="4"/>
  <c r="K18" i="4" s="1"/>
  <c r="O18" i="4" s="1"/>
  <c r="H18" i="4"/>
  <c r="G18" i="4" s="1"/>
  <c r="C18" i="4"/>
  <c r="L17" i="4"/>
  <c r="N17" i="4" s="1"/>
  <c r="K17" i="4"/>
  <c r="J17" i="4"/>
  <c r="H17" i="4"/>
  <c r="G17" i="4"/>
  <c r="C17" i="4"/>
  <c r="L16" i="4"/>
  <c r="N16" i="4" s="1"/>
  <c r="J16" i="4"/>
  <c r="K16" i="4" s="1"/>
  <c r="O16" i="4" s="1"/>
  <c r="H16" i="4"/>
  <c r="G16" i="4" s="1"/>
  <c r="C16" i="4"/>
  <c r="L15" i="4"/>
  <c r="N15" i="4" s="1"/>
  <c r="K15" i="4"/>
  <c r="J15" i="4"/>
  <c r="H15" i="4"/>
  <c r="G15" i="4"/>
  <c r="C15" i="4"/>
  <c r="L14" i="4"/>
  <c r="N14" i="4" s="1"/>
  <c r="J14" i="4"/>
  <c r="K14" i="4" s="1"/>
  <c r="O14" i="4" s="1"/>
  <c r="H14" i="4"/>
  <c r="G14" i="4" s="1"/>
  <c r="C14" i="4"/>
  <c r="L13" i="4"/>
  <c r="N13" i="4" s="1"/>
  <c r="K13" i="4"/>
  <c r="J13" i="4"/>
  <c r="H13" i="4"/>
  <c r="G13" i="4"/>
  <c r="C13" i="4"/>
  <c r="L12" i="4"/>
  <c r="N12" i="4" s="1"/>
  <c r="J12" i="4"/>
  <c r="K12" i="4" s="1"/>
  <c r="O12" i="4" s="1"/>
  <c r="H12" i="4"/>
  <c r="G12" i="4" s="1"/>
  <c r="C12" i="4"/>
  <c r="L11" i="4"/>
  <c r="N11" i="4" s="1"/>
  <c r="K11" i="4"/>
  <c r="J11" i="4"/>
  <c r="H11" i="4"/>
  <c r="G11" i="4"/>
  <c r="C11" i="4"/>
  <c r="L10" i="4"/>
  <c r="N10" i="4" s="1"/>
  <c r="J10" i="4"/>
  <c r="K10" i="4" s="1"/>
  <c r="O10" i="4" s="1"/>
  <c r="H10" i="4"/>
  <c r="G10" i="4" s="1"/>
  <c r="C10" i="4"/>
  <c r="L9" i="4"/>
  <c r="N9" i="4" s="1"/>
  <c r="K9" i="4"/>
  <c r="J9" i="4"/>
  <c r="H9" i="4"/>
  <c r="G9" i="4"/>
  <c r="C9" i="4"/>
  <c r="L8" i="4"/>
  <c r="N8" i="4" s="1"/>
  <c r="J8" i="4"/>
  <c r="K8" i="4" s="1"/>
  <c r="O8" i="4" s="1"/>
  <c r="H8" i="4"/>
  <c r="G8" i="4" s="1"/>
  <c r="C8" i="4"/>
  <c r="L7" i="4"/>
  <c r="N7" i="4" s="1"/>
  <c r="K7" i="4"/>
  <c r="J7" i="4"/>
  <c r="H7" i="4"/>
  <c r="G7" i="4"/>
  <c r="C7" i="4"/>
  <c r="C25" i="4" s="1"/>
  <c r="N25" i="3"/>
  <c r="F25" i="3"/>
  <c r="D25" i="3"/>
  <c r="P24" i="3"/>
  <c r="R24" i="3" s="1"/>
  <c r="N24" i="3"/>
  <c r="O24" i="3" s="1"/>
  <c r="L24" i="3"/>
  <c r="K24" i="3" s="1"/>
  <c r="G24" i="3"/>
  <c r="B24" i="3"/>
  <c r="P23" i="3"/>
  <c r="R23" i="3" s="1"/>
  <c r="N23" i="3"/>
  <c r="O23" i="3" s="1"/>
  <c r="L23" i="3"/>
  <c r="K23" i="3" s="1"/>
  <c r="G23" i="3"/>
  <c r="B23" i="3"/>
  <c r="P22" i="3"/>
  <c r="R22" i="3" s="1"/>
  <c r="N22" i="3"/>
  <c r="O22" i="3" s="1"/>
  <c r="L22" i="3"/>
  <c r="K22" i="3" s="1"/>
  <c r="G22" i="3"/>
  <c r="B22" i="3"/>
  <c r="P21" i="3"/>
  <c r="R21" i="3" s="1"/>
  <c r="N21" i="3"/>
  <c r="O21" i="3" s="1"/>
  <c r="L21" i="3"/>
  <c r="K21" i="3" s="1"/>
  <c r="G21" i="3"/>
  <c r="B21" i="3"/>
  <c r="R20" i="3"/>
  <c r="P20" i="3"/>
  <c r="N20" i="3"/>
  <c r="O20" i="3" s="1"/>
  <c r="L20" i="3"/>
  <c r="K20" i="3" s="1"/>
  <c r="G20" i="3"/>
  <c r="B20" i="3"/>
  <c r="P19" i="3"/>
  <c r="R19" i="3" s="1"/>
  <c r="N19" i="3"/>
  <c r="O19" i="3" s="1"/>
  <c r="L19" i="3"/>
  <c r="K19" i="3" s="1"/>
  <c r="G19" i="3"/>
  <c r="B19" i="3"/>
  <c r="P18" i="3"/>
  <c r="R18" i="3" s="1"/>
  <c r="N18" i="3"/>
  <c r="O18" i="3" s="1"/>
  <c r="L18" i="3"/>
  <c r="K18" i="3" s="1"/>
  <c r="G18" i="3"/>
  <c r="B18" i="3"/>
  <c r="P17" i="3"/>
  <c r="R17" i="3" s="1"/>
  <c r="N17" i="3"/>
  <c r="O17" i="3" s="1"/>
  <c r="L17" i="3"/>
  <c r="K17" i="3" s="1"/>
  <c r="G17" i="3"/>
  <c r="B17" i="3"/>
  <c r="P16" i="3"/>
  <c r="R16" i="3" s="1"/>
  <c r="N16" i="3"/>
  <c r="O16" i="3" s="1"/>
  <c r="L16" i="3"/>
  <c r="K16" i="3" s="1"/>
  <c r="G16" i="3"/>
  <c r="B16" i="3"/>
  <c r="P15" i="3"/>
  <c r="R15" i="3" s="1"/>
  <c r="N15" i="3"/>
  <c r="O15" i="3" s="1"/>
  <c r="L15" i="3"/>
  <c r="K15" i="3" s="1"/>
  <c r="G15" i="3"/>
  <c r="B15" i="3"/>
  <c r="R14" i="3"/>
  <c r="P14" i="3"/>
  <c r="N14" i="3"/>
  <c r="O14" i="3" s="1"/>
  <c r="L14" i="3"/>
  <c r="K14" i="3" s="1"/>
  <c r="G14" i="3"/>
  <c r="B14" i="3"/>
  <c r="P13" i="3"/>
  <c r="R13" i="3" s="1"/>
  <c r="O13" i="3"/>
  <c r="N13" i="3"/>
  <c r="L13" i="3"/>
  <c r="K13" i="3" s="1"/>
  <c r="G13" i="3"/>
  <c r="B13" i="3"/>
  <c r="P12" i="3"/>
  <c r="R12" i="3" s="1"/>
  <c r="N12" i="3"/>
  <c r="O12" i="3" s="1"/>
  <c r="L12" i="3"/>
  <c r="K12" i="3" s="1"/>
  <c r="G12" i="3"/>
  <c r="B12" i="3"/>
  <c r="P11" i="3"/>
  <c r="R11" i="3" s="1"/>
  <c r="N11" i="3"/>
  <c r="O11" i="3" s="1"/>
  <c r="S11" i="3" s="1"/>
  <c r="L11" i="3"/>
  <c r="K11" i="3" s="1"/>
  <c r="G11" i="3"/>
  <c r="B11" i="3"/>
  <c r="P10" i="3"/>
  <c r="R10" i="3" s="1"/>
  <c r="N10" i="3"/>
  <c r="O10" i="3" s="1"/>
  <c r="L10" i="3"/>
  <c r="K10" i="3" s="1"/>
  <c r="G10" i="3"/>
  <c r="B10" i="3"/>
  <c r="P9" i="3"/>
  <c r="R9" i="3" s="1"/>
  <c r="N9" i="3"/>
  <c r="O9" i="3" s="1"/>
  <c r="L9" i="3"/>
  <c r="K9" i="3" s="1"/>
  <c r="G9" i="3"/>
  <c r="B9" i="3"/>
  <c r="R8" i="3"/>
  <c r="P8" i="3"/>
  <c r="N8" i="3"/>
  <c r="O8" i="3" s="1"/>
  <c r="L8" i="3"/>
  <c r="K8" i="3" s="1"/>
  <c r="G8" i="3"/>
  <c r="B8" i="3"/>
  <c r="P7" i="3"/>
  <c r="R7" i="3" s="1"/>
  <c r="N7" i="3"/>
  <c r="O7" i="3" s="1"/>
  <c r="L7" i="3"/>
  <c r="K7" i="3" s="1"/>
  <c r="G7" i="3"/>
  <c r="B7" i="3"/>
  <c r="B25" i="3" s="1"/>
  <c r="N25" i="2"/>
  <c r="J25" i="2"/>
  <c r="F25" i="2"/>
  <c r="F26" i="2" s="1"/>
  <c r="D25" i="2"/>
  <c r="P24" i="2"/>
  <c r="R24" i="2" s="1"/>
  <c r="N24" i="2"/>
  <c r="O24" i="2" s="1"/>
  <c r="S24" i="2" s="1"/>
  <c r="L24" i="2"/>
  <c r="K24" i="2"/>
  <c r="G24" i="2"/>
  <c r="B24" i="2"/>
  <c r="P23" i="2"/>
  <c r="R23" i="2" s="1"/>
  <c r="N23" i="2"/>
  <c r="O23" i="2" s="1"/>
  <c r="L23" i="2"/>
  <c r="K23" i="2" s="1"/>
  <c r="G23" i="2"/>
  <c r="B23" i="2"/>
  <c r="P22" i="2"/>
  <c r="R22" i="2" s="1"/>
  <c r="N22" i="2"/>
  <c r="O22" i="2" s="1"/>
  <c r="S22" i="2" s="1"/>
  <c r="L22" i="2"/>
  <c r="K22" i="2" s="1"/>
  <c r="G22" i="2"/>
  <c r="B22" i="2"/>
  <c r="P21" i="2"/>
  <c r="R21" i="2" s="1"/>
  <c r="N21" i="2"/>
  <c r="O21" i="2" s="1"/>
  <c r="L21" i="2"/>
  <c r="K21" i="2" s="1"/>
  <c r="G21" i="2"/>
  <c r="B21" i="2"/>
  <c r="P20" i="2"/>
  <c r="R20" i="2" s="1"/>
  <c r="N20" i="2"/>
  <c r="O20" i="2" s="1"/>
  <c r="L20" i="2"/>
  <c r="K20" i="2"/>
  <c r="G20" i="2"/>
  <c r="B20" i="2"/>
  <c r="P19" i="2"/>
  <c r="R19" i="2" s="1"/>
  <c r="N19" i="2"/>
  <c r="O19" i="2" s="1"/>
  <c r="L19" i="2"/>
  <c r="K19" i="2" s="1"/>
  <c r="G19" i="2"/>
  <c r="B19" i="2"/>
  <c r="P18" i="2"/>
  <c r="R18" i="2" s="1"/>
  <c r="O18" i="2"/>
  <c r="S18" i="2" s="1"/>
  <c r="N18" i="2"/>
  <c r="L18" i="2"/>
  <c r="K18" i="2" s="1"/>
  <c r="G18" i="2"/>
  <c r="B18" i="2"/>
  <c r="P17" i="2"/>
  <c r="R17" i="2" s="1"/>
  <c r="N17" i="2"/>
  <c r="O17" i="2" s="1"/>
  <c r="L17" i="2"/>
  <c r="K17" i="2" s="1"/>
  <c r="G17" i="2"/>
  <c r="B17" i="2"/>
  <c r="P16" i="2"/>
  <c r="R16" i="2" s="1"/>
  <c r="N16" i="2"/>
  <c r="O16" i="2" s="1"/>
  <c r="L16" i="2"/>
  <c r="K16" i="2"/>
  <c r="G16" i="2"/>
  <c r="B16" i="2"/>
  <c r="P15" i="2"/>
  <c r="R15" i="2" s="1"/>
  <c r="N15" i="2"/>
  <c r="O15" i="2" s="1"/>
  <c r="L15" i="2"/>
  <c r="K15" i="2" s="1"/>
  <c r="G15" i="2"/>
  <c r="B15" i="2"/>
  <c r="P14" i="2"/>
  <c r="R14" i="2" s="1"/>
  <c r="O14" i="2"/>
  <c r="N14" i="2"/>
  <c r="L14" i="2"/>
  <c r="K14" i="2"/>
  <c r="G14" i="2"/>
  <c r="B14" i="2"/>
  <c r="R13" i="2"/>
  <c r="P13" i="2"/>
  <c r="N13" i="2"/>
  <c r="O13" i="2" s="1"/>
  <c r="L13" i="2"/>
  <c r="K13" i="2" s="1"/>
  <c r="G13" i="2"/>
  <c r="B13" i="2"/>
  <c r="P12" i="2"/>
  <c r="R12" i="2" s="1"/>
  <c r="N12" i="2"/>
  <c r="O12" i="2" s="1"/>
  <c r="L12" i="2"/>
  <c r="K12" i="2"/>
  <c r="G12" i="2"/>
  <c r="B12" i="2"/>
  <c r="P11" i="2"/>
  <c r="R11" i="2" s="1"/>
  <c r="N11" i="2"/>
  <c r="O11" i="2" s="1"/>
  <c r="L11" i="2"/>
  <c r="K11" i="2" s="1"/>
  <c r="G11" i="2"/>
  <c r="B11" i="2"/>
  <c r="P10" i="2"/>
  <c r="R10" i="2" s="1"/>
  <c r="N10" i="2"/>
  <c r="O10" i="2" s="1"/>
  <c r="S10" i="2" s="1"/>
  <c r="L10" i="2"/>
  <c r="K10" i="2"/>
  <c r="G10" i="2"/>
  <c r="B10" i="2"/>
  <c r="R9" i="2"/>
  <c r="P9" i="2"/>
  <c r="N9" i="2"/>
  <c r="O9" i="2" s="1"/>
  <c r="L9" i="2"/>
  <c r="K9" i="2" s="1"/>
  <c r="G9" i="2"/>
  <c r="B9" i="2"/>
  <c r="P8" i="2"/>
  <c r="R8" i="2" s="1"/>
  <c r="N8" i="2"/>
  <c r="O8" i="2" s="1"/>
  <c r="S8" i="2" s="1"/>
  <c r="L8" i="2"/>
  <c r="K8" i="2" s="1"/>
  <c r="G8" i="2"/>
  <c r="B8" i="2"/>
  <c r="P7" i="2"/>
  <c r="R7" i="2" s="1"/>
  <c r="N7" i="2"/>
  <c r="O7" i="2" s="1"/>
  <c r="L7" i="2"/>
  <c r="K7" i="2" s="1"/>
  <c r="G7" i="2"/>
  <c r="B7" i="2"/>
  <c r="K25" i="4" l="1"/>
  <c r="S15" i="3"/>
  <c r="G25" i="3"/>
  <c r="S19" i="3"/>
  <c r="E19" i="3" s="1"/>
  <c r="R25" i="3"/>
  <c r="O9" i="4"/>
  <c r="O13" i="4"/>
  <c r="O17" i="4"/>
  <c r="O21" i="4"/>
  <c r="O11" i="4"/>
  <c r="O15" i="4"/>
  <c r="O19" i="4"/>
  <c r="O23" i="4"/>
  <c r="N25" i="4"/>
  <c r="O7" i="4"/>
  <c r="S10" i="3"/>
  <c r="E10" i="3" s="1"/>
  <c r="S17" i="3"/>
  <c r="E17" i="3" s="1"/>
  <c r="S16" i="3"/>
  <c r="E16" i="3" s="1"/>
  <c r="S20" i="3"/>
  <c r="E20" i="3" s="1"/>
  <c r="S14" i="3"/>
  <c r="E14" i="3" s="1"/>
  <c r="S21" i="3"/>
  <c r="E21" i="3"/>
  <c r="S8" i="3"/>
  <c r="E8" i="3" s="1"/>
  <c r="S9" i="3"/>
  <c r="S24" i="3"/>
  <c r="E24" i="3" s="1"/>
  <c r="S18" i="3"/>
  <c r="E18" i="3"/>
  <c r="S12" i="3"/>
  <c r="E12" i="3" s="1"/>
  <c r="O25" i="3"/>
  <c r="S13" i="3"/>
  <c r="E13" i="3"/>
  <c r="S22" i="3"/>
  <c r="E22" i="3" s="1"/>
  <c r="S23" i="3"/>
  <c r="E23" i="3" s="1"/>
  <c r="E9" i="3"/>
  <c r="S7" i="3"/>
  <c r="E11" i="3"/>
  <c r="E15" i="3"/>
  <c r="B25" i="2"/>
  <c r="G25" i="2"/>
  <c r="S7" i="2"/>
  <c r="O25" i="2"/>
  <c r="S17" i="2"/>
  <c r="E17" i="2"/>
  <c r="R25" i="2"/>
  <c r="S11" i="2"/>
  <c r="E11" i="2" s="1"/>
  <c r="S12" i="2"/>
  <c r="E12" i="2" s="1"/>
  <c r="S21" i="2"/>
  <c r="E21" i="2" s="1"/>
  <c r="S15" i="2"/>
  <c r="E15" i="2" s="1"/>
  <c r="S16" i="2"/>
  <c r="E16" i="2" s="1"/>
  <c r="S23" i="2"/>
  <c r="E23" i="2" s="1"/>
  <c r="S9" i="2"/>
  <c r="E9" i="2" s="1"/>
  <c r="S19" i="2"/>
  <c r="E19" i="2"/>
  <c r="S20" i="2"/>
  <c r="E20" i="2" s="1"/>
  <c r="S13" i="2"/>
  <c r="E13" i="2"/>
  <c r="S14" i="2"/>
  <c r="E14" i="2" s="1"/>
  <c r="E8" i="2"/>
  <c r="E24" i="2"/>
  <c r="E10" i="2"/>
  <c r="E18" i="2"/>
  <c r="E22" i="2"/>
  <c r="S25" i="3" l="1"/>
  <c r="O25" i="4"/>
  <c r="E7" i="3"/>
  <c r="E25" i="3" s="1"/>
  <c r="S25" i="2"/>
  <c r="E7" i="2"/>
  <c r="E25" i="2" s="1"/>
</calcChain>
</file>

<file path=xl/sharedStrings.xml><?xml version="1.0" encoding="utf-8"?>
<sst xmlns="http://schemas.openxmlformats.org/spreadsheetml/2006/main" count="168" uniqueCount="66">
  <si>
    <t>численность обслуживающего персонала, рассчитываемая исходя из средней фактической численности обслуживающего персонала в нормативной численности работников(Числ. обсл.перс.)</t>
  </si>
  <si>
    <t>Qоi</t>
  </si>
  <si>
    <t>Мзi</t>
  </si>
  <si>
    <t>Наименование района</t>
  </si>
  <si>
    <t>Vi</t>
  </si>
  <si>
    <t>Бокситогорский район</t>
  </si>
  <si>
    <t>Волосовский район</t>
  </si>
  <si>
    <t>Волховский район</t>
  </si>
  <si>
    <t>Всеволожский район</t>
  </si>
  <si>
    <t>Выборгский район</t>
  </si>
  <si>
    <t>Гатчинский район</t>
  </si>
  <si>
    <t>Кингисеппский район</t>
  </si>
  <si>
    <t>Киришский район</t>
  </si>
  <si>
    <t>Кировский район</t>
  </si>
  <si>
    <t>Лодейнопольский район</t>
  </si>
  <si>
    <t>Ломоносовский район</t>
  </si>
  <si>
    <t>Лужский район</t>
  </si>
  <si>
    <t>Подпорожский район</t>
  </si>
  <si>
    <t>Приозерский район</t>
  </si>
  <si>
    <t>Сланцевский район</t>
  </si>
  <si>
    <t>Тихвинский район</t>
  </si>
  <si>
    <t>Тосненский район</t>
  </si>
  <si>
    <t>Сосновоборгский городской округ</t>
  </si>
  <si>
    <t>ИТОГО</t>
  </si>
  <si>
    <t>Qhiмо</t>
  </si>
  <si>
    <t>нормативная численность  работников i-го муниципального образования.</t>
  </si>
  <si>
    <t>Fi</t>
  </si>
  <si>
    <t>Hi</t>
  </si>
  <si>
    <t>таблица 1</t>
  </si>
  <si>
    <t>Расчет объема субвенции бюджетам муниципальных образований Ленинградской области на осуществление отдельных государственных полномочий Ленинградской области в сфере государственной регистрации актов гражданского состояния на 2025 год</t>
  </si>
  <si>
    <t>таблица 2</t>
  </si>
  <si>
    <t>Расчет объема субвенции бюджетам муниципальных образований Ленинградской области на осуществление отдельных государственных полномочий Ленинградской области в сфере государственной регистрации актов гражданского состояния на 2026 год</t>
  </si>
  <si>
    <t>таблица 3</t>
  </si>
  <si>
    <t>Размер дополнительных средств  областного бюджета Ленинградской области, на осуществление отдельных государственных полномочий Российской Федерации, переданных органам государственной власти Ленинградской области, в сфере государственной регистрации актов гражданского состояния i-го муниципального образования с округлением</t>
  </si>
  <si>
    <t>Размер дополнительных средств  областного бюджета Ленинградской области, на осуществление отдельных государственных полномочий Российской Федерации, переданных органам государственной власти Ленинградской области, в сфере государственной регистрации актов гражданского состояния i-го муниципального образования</t>
  </si>
  <si>
    <t xml:space="preserve">Нормативная численность работников </t>
  </si>
  <si>
    <t>расходы областного бюджета Ленинградской области на финансовое обеспечение оплаты труда работника органа записи актов гражданского состояния в объеме, не превышающем размера должностного оклада на планируемый год по должности "специалист первой категории" в соответствии с областным законом от 25 февраля 2005 года № 12-оз "О Перечне государственных должностей Ленинградской области, денежном содержании лиц, замещающих государственные должности Ленинградской области, Реестре должностей государственной гражданской службы Ленинградской области и денежном содержании государственных гражданских служащих Ленинградской области» с учетом страховых взносов</t>
  </si>
  <si>
    <t>размер должностного оклада на планируемый год по должности "специалист первой категории" в соответствии с областным законом от 25 февраля 2005 года N 12-оз "О Перечне государственных должностей Ленинградской области, денежном содержании лиц, замещающих государственные должности Ленинградской области, Реестре должностей государственной гражданской службы Ленинградской области и денежном содержании государственных гражданских служащих Ленинградской области"</t>
  </si>
  <si>
    <t xml:space="preserve">количество должностных окладов в год на одного специалиста, предусматриваемое при формировании фонда оплаты труда </t>
  </si>
  <si>
    <t>Фонд оплаты труда (с начислениями на выплаты по оплате труда) специалиста эксп.</t>
  </si>
  <si>
    <t>расходы на оплату труда работников органов записи актов гражданского состояния i-го муниципального образования, кроме обслуживающего персонала (ФОТ с начисл.кроме обсл.)</t>
  </si>
  <si>
    <t>Hi с округлением</t>
  </si>
  <si>
    <t>Qhi</t>
  </si>
  <si>
    <t>К*1,302</t>
  </si>
  <si>
    <t>D</t>
  </si>
  <si>
    <t>L</t>
  </si>
  <si>
    <t>Si(зп.спец-эксп. год с начисл)</t>
  </si>
  <si>
    <t>Zhi(зп на МО с начисл. спец)</t>
  </si>
  <si>
    <t>Приложение 44 к пояснительной записке 2025 года</t>
  </si>
  <si>
    <t>Расчет объема субвенции бюджетам муниципальных образований Ленинградской области на осуществление отдельных государственных полномочий Ленинградской области в сфере государственной регистрации актов гражданского состояния на 2027 год</t>
  </si>
  <si>
    <t>Размер субвенций, предусмотренных бюджету i-го муниципального образования на осуществление государственных полномочий Российской Федерации, переданных органам государственной власти Ленинградской области, в сфере государственной регистрации актов гражданского состояния</t>
  </si>
  <si>
    <t xml:space="preserve">Общий объем субвенций,  местным бюджетам за счет субвенций областному бюджету Ленинградской области из федерального бюджета, а также дополнительных средств, предусмотренных областным бюджетом Ленинградской области, на осуществление отдельных государственных полномочий Российской Федерации, переданных органам государственной власти Ленинградской области, в сфере государственной регистрации актов гражданского состояния </t>
  </si>
  <si>
    <t>Объем субвенций,  местным бюджетам за счет субвенций областному бюджету Ленинградской области из федерального бюджета, а также дополнительных средств, предусмотренных областным бюджетом Ленинградской области, на осуществление отдельных государственных полномочий Российской Федерации, переданных органам государственной власти Ленинградской области, в сфере государственной регистрации актов гражданского состояния i-го муниципального образования с округлением</t>
  </si>
  <si>
    <t>Объем субвенций,  местным бюджетам за счет субвенций областному бюджету Ленинградской области из федерального бюджета, а также дополнительных средств, предусмотренных областным бюджетом Ленинградской области, на осуществление отдельных государственных полномочий Российской Федерации, переданных органам государственной власти Ленинградской области, в сфере государственной регистрации актов гражданского состояния i-го муниципального образования</t>
  </si>
  <si>
    <t>Размер дополнительных средств  областного бюджета Ленинградской области, на осуществление отдельных государственных полномочий Российской Федерации, переданных органам государственной власти Ленинградской области, в сфере государственной регистрации актов гражданского состояния</t>
  </si>
  <si>
    <t>расходы на оплату труда одного лица обслуживающего персонала, рассчитываемые исходя из минимального размера оплаты труда и страховых взносов(МРОТ с начисл обсл.перс)*</t>
  </si>
  <si>
    <t>расходы на оплату труда обслуживающего персонала органов записи актов гражданского состояния i-го муниципального образования(ФОТ с начисл.обсл.перс)год</t>
  </si>
  <si>
    <t>прочие расходы на осуществление государственных полномочий Российской Федерации, переданных органам государственной власти Ленинградской области, в сфере государственной регистрации актов гражданского состояния (Мат.затраты)</t>
  </si>
  <si>
    <t>V</t>
  </si>
  <si>
    <t>Fi с округлением</t>
  </si>
  <si>
    <t>H</t>
  </si>
  <si>
    <t>К</t>
  </si>
  <si>
    <t>Sоi</t>
  </si>
  <si>
    <t>Zоi(зп на МО с начисл. спец)</t>
  </si>
  <si>
    <t>расходы на оплату труда обслуживающего персонала органов записи актов гражданского состояния i-го муниципального образования(ФОТ с начисл.обсл.перс)</t>
  </si>
  <si>
    <t>Гатчина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</si>
</sst>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11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73">
    <xf numFmtId="0" fontId="0" fillId="0" borderId="0" xfId="0"/>
    <xf numFmtId="0" fontId="0" fillId="0" borderId="0" xfId="0" applyFill="1"/>
    <xf numFmtId="0" fontId="4" fillId="0" borderId="1" xfId="1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0" fontId="1" fillId="0" borderId="1" xfId="1" applyFont="1" applyFill="1" applyBorder="1" applyAlignment="1">
      <alignment horizontal="left" wrapText="1"/>
    </xf>
    <xf numFmtId="2" fontId="4" fillId="0" borderId="1" xfId="1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left"/>
    </xf>
    <xf numFmtId="164" fontId="4" fillId="0" borderId="0" xfId="1" applyNumberFormat="1" applyFont="1" applyFill="1" applyBorder="1" applyAlignment="1">
      <alignment horizontal="left"/>
    </xf>
    <xf numFmtId="4" fontId="4" fillId="0" borderId="0" xfId="1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164" fontId="4" fillId="0" borderId="2" xfId="1" applyNumberFormat="1" applyFont="1" applyFill="1" applyBorder="1" applyAlignment="1">
      <alignment horizontal="center" vertical="center" wrapText="1"/>
    </xf>
    <xf numFmtId="4" fontId="4" fillId="0" borderId="2" xfId="1" applyNumberFormat="1" applyFont="1" applyFill="1" applyBorder="1" applyAlignment="1">
      <alignment horizontal="center" vertical="center" wrapText="1"/>
    </xf>
    <xf numFmtId="164" fontId="4" fillId="0" borderId="2" xfId="1" applyNumberFormat="1" applyFont="1" applyFill="1" applyBorder="1" applyAlignment="1">
      <alignment horizontal="center" wrapText="1"/>
    </xf>
    <xf numFmtId="164" fontId="1" fillId="0" borderId="2" xfId="1" applyNumberFormat="1" applyFont="1" applyFill="1" applyBorder="1" applyAlignment="1">
      <alignment horizontal="center" vertical="center" wrapText="1"/>
    </xf>
    <xf numFmtId="164" fontId="4" fillId="0" borderId="0" xfId="1" applyNumberFormat="1" applyFont="1" applyFill="1" applyBorder="1" applyAlignment="1">
      <alignment horizontal="center" vertical="center" wrapText="1"/>
    </xf>
    <xf numFmtId="4" fontId="0" fillId="0" borderId="0" xfId="0" applyNumberFormat="1" applyFill="1"/>
    <xf numFmtId="0" fontId="1" fillId="0" borderId="2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left" wrapText="1"/>
    </xf>
    <xf numFmtId="2" fontId="4" fillId="0" borderId="2" xfId="1" applyNumberFormat="1" applyFont="1" applyFill="1" applyBorder="1" applyAlignment="1">
      <alignment horizontal="center" vertical="center" wrapText="1"/>
    </xf>
    <xf numFmtId="2" fontId="4" fillId="0" borderId="0" xfId="1" applyNumberFormat="1" applyFont="1" applyFill="1" applyBorder="1" applyAlignment="1">
      <alignment horizontal="center" vertical="center"/>
    </xf>
    <xf numFmtId="1" fontId="5" fillId="0" borderId="0" xfId="0" applyNumberFormat="1" applyFont="1" applyFill="1" applyAlignment="1">
      <alignment horizontal="right" vertical="top"/>
    </xf>
    <xf numFmtId="1" fontId="6" fillId="0" borderId="0" xfId="0" applyNumberFormat="1" applyFont="1" applyAlignment="1">
      <alignment horizontal="right" vertical="center" wrapText="1"/>
    </xf>
    <xf numFmtId="0" fontId="9" fillId="0" borderId="1" xfId="1" applyFont="1" applyFill="1" applyBorder="1" applyAlignment="1">
      <alignment horizontal="left"/>
    </xf>
    <xf numFmtId="164" fontId="9" fillId="0" borderId="1" xfId="1" applyNumberFormat="1" applyFont="1" applyFill="1" applyBorder="1" applyAlignment="1">
      <alignment horizontal="center"/>
    </xf>
    <xf numFmtId="164" fontId="9" fillId="0" borderId="2" xfId="1" applyNumberFormat="1" applyFont="1" applyFill="1" applyBorder="1" applyAlignment="1">
      <alignment horizontal="center" vertical="center" wrapText="1"/>
    </xf>
    <xf numFmtId="4" fontId="9" fillId="0" borderId="1" xfId="1" applyNumberFormat="1" applyFont="1" applyFill="1" applyBorder="1" applyAlignment="1">
      <alignment horizontal="center" vertical="center"/>
    </xf>
    <xf numFmtId="2" fontId="9" fillId="0" borderId="1" xfId="1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64" fontId="8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/>
    <xf numFmtId="2" fontId="1" fillId="0" borderId="2" xfId="0" applyNumberFormat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/>
    </xf>
    <xf numFmtId="0" fontId="0" fillId="2" borderId="0" xfId="0" applyFill="1"/>
    <xf numFmtId="0" fontId="2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left" wrapText="1"/>
    </xf>
    <xf numFmtId="164" fontId="1" fillId="2" borderId="1" xfId="0" applyNumberFormat="1" applyFont="1" applyFill="1" applyBorder="1" applyAlignment="1">
      <alignment horizontal="center" vertical="center"/>
    </xf>
    <xf numFmtId="164" fontId="4" fillId="2" borderId="2" xfId="1" applyNumberFormat="1" applyFont="1" applyFill="1" applyBorder="1" applyAlignment="1">
      <alignment horizontal="center" vertical="center" wrapText="1"/>
    </xf>
    <xf numFmtId="4" fontId="4" fillId="2" borderId="2" xfId="1" applyNumberFormat="1" applyFont="1" applyFill="1" applyBorder="1" applyAlignment="1">
      <alignment horizontal="center" vertical="center" wrapText="1"/>
    </xf>
    <xf numFmtId="2" fontId="1" fillId="2" borderId="2" xfId="0" applyNumberFormat="1" applyFont="1" applyFill="1" applyBorder="1" applyAlignment="1">
      <alignment horizontal="center" vertical="center" wrapText="1"/>
    </xf>
    <xf numFmtId="2" fontId="4" fillId="2" borderId="2" xfId="1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left" wrapText="1"/>
    </xf>
    <xf numFmtId="2" fontId="4" fillId="2" borderId="1" xfId="1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/>
    </xf>
    <xf numFmtId="164" fontId="4" fillId="2" borderId="2" xfId="1" applyNumberFormat="1" applyFont="1" applyFill="1" applyBorder="1" applyAlignment="1">
      <alignment horizontal="center" wrapText="1"/>
    </xf>
    <xf numFmtId="0" fontId="1" fillId="2" borderId="1" xfId="1" applyFont="1" applyFill="1" applyBorder="1" applyAlignment="1">
      <alignment horizontal="left" wrapText="1"/>
    </xf>
    <xf numFmtId="164" fontId="1" fillId="2" borderId="2" xfId="1" applyNumberFormat="1" applyFont="1" applyFill="1" applyBorder="1" applyAlignment="1">
      <alignment horizontal="center" vertical="center" wrapText="1"/>
    </xf>
    <xf numFmtId="164" fontId="4" fillId="2" borderId="0" xfId="1" applyNumberFormat="1" applyFont="1" applyFill="1" applyBorder="1" applyAlignment="1">
      <alignment horizontal="center" vertical="center" wrapText="1"/>
    </xf>
    <xf numFmtId="4" fontId="0" fillId="2" borderId="0" xfId="0" applyNumberFormat="1" applyFill="1"/>
    <xf numFmtId="0" fontId="9" fillId="2" borderId="0" xfId="1" applyFont="1" applyFill="1" applyBorder="1" applyAlignment="1">
      <alignment horizontal="left" wrapText="1"/>
    </xf>
    <xf numFmtId="1" fontId="6" fillId="0" borderId="0" xfId="0" applyNumberFormat="1" applyFont="1" applyFill="1" applyAlignment="1">
      <alignment horizontal="right" vertical="center" wrapText="1"/>
    </xf>
    <xf numFmtId="0" fontId="4" fillId="0" borderId="0" xfId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wrapText="1"/>
    </xf>
    <xf numFmtId="0" fontId="9" fillId="2" borderId="1" xfId="1" applyFont="1" applyFill="1" applyBorder="1" applyAlignment="1">
      <alignment horizontal="left"/>
    </xf>
    <xf numFmtId="4" fontId="9" fillId="2" borderId="1" xfId="1" applyNumberFormat="1" applyFont="1" applyFill="1" applyBorder="1" applyAlignment="1">
      <alignment horizontal="center" vertical="center"/>
    </xf>
    <xf numFmtId="2" fontId="8" fillId="2" borderId="2" xfId="0" applyNumberFormat="1" applyFont="1" applyFill="1" applyBorder="1" applyAlignment="1">
      <alignment horizontal="center" vertical="center" wrapText="1"/>
    </xf>
    <xf numFmtId="2" fontId="9" fillId="2" borderId="1" xfId="1" applyNumberFormat="1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7" fillId="0" borderId="0" xfId="0" applyFont="1"/>
    <xf numFmtId="164" fontId="9" fillId="2" borderId="2" xfId="1" applyNumberFormat="1" applyFont="1" applyFill="1" applyBorder="1" applyAlignment="1">
      <alignment horizontal="center" vertical="center" wrapText="1"/>
    </xf>
    <xf numFmtId="2" fontId="9" fillId="2" borderId="1" xfId="1" applyNumberFormat="1" applyFont="1" applyFill="1" applyBorder="1" applyAlignment="1">
      <alignment horizontal="left"/>
    </xf>
    <xf numFmtId="164" fontId="9" fillId="2" borderId="1" xfId="1" applyNumberFormat="1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8"/>
  <sheetViews>
    <sheetView tabSelected="1" zoomScale="110" zoomScaleNormal="110" workbookViewId="0">
      <selection activeCell="B7" sqref="B7:B24"/>
    </sheetView>
  </sheetViews>
  <sheetFormatPr defaultRowHeight="15" x14ac:dyDescent="0.25"/>
  <cols>
    <col min="1" max="1" width="26.5703125" style="1" customWidth="1"/>
    <col min="2" max="9" width="23.5703125" style="1" customWidth="1"/>
    <col min="10" max="10" width="20.28515625" style="1" customWidth="1"/>
    <col min="11" max="13" width="24.42578125" style="1" customWidth="1"/>
    <col min="14" max="14" width="21" style="1" customWidth="1"/>
    <col min="15" max="15" width="20.85546875" style="1" customWidth="1"/>
    <col min="16" max="16" width="15.140625" style="1" customWidth="1"/>
    <col min="17" max="17" width="16" style="1" customWidth="1"/>
    <col min="18" max="18" width="20.28515625" style="1" customWidth="1"/>
    <col min="19" max="19" width="24.85546875" style="1" customWidth="1"/>
    <col min="20" max="16384" width="9.140625" style="1"/>
  </cols>
  <sheetData>
    <row r="1" spans="1:19" ht="15.75" x14ac:dyDescent="0.25">
      <c r="S1" s="26" t="s">
        <v>48</v>
      </c>
    </row>
    <row r="2" spans="1:19" x14ac:dyDescent="0.25">
      <c r="S2" s="59" t="s">
        <v>28</v>
      </c>
    </row>
    <row r="3" spans="1:19" ht="40.5" customHeight="1" x14ac:dyDescent="0.3">
      <c r="A3" s="61" t="s">
        <v>29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</row>
    <row r="4" spans="1:19" x14ac:dyDescent="0.25">
      <c r="A4" s="35"/>
    </row>
    <row r="5" spans="1:19" ht="395.25" x14ac:dyDescent="0.25">
      <c r="A5" s="13" t="s">
        <v>3</v>
      </c>
      <c r="B5" s="13" t="s">
        <v>50</v>
      </c>
      <c r="C5" s="13" t="s">
        <v>51</v>
      </c>
      <c r="D5" s="13" t="s">
        <v>52</v>
      </c>
      <c r="E5" s="13" t="s">
        <v>53</v>
      </c>
      <c r="F5" s="13" t="s">
        <v>33</v>
      </c>
      <c r="G5" s="13" t="s">
        <v>34</v>
      </c>
      <c r="H5" s="13" t="s">
        <v>54</v>
      </c>
      <c r="I5" s="13" t="s">
        <v>35</v>
      </c>
      <c r="J5" s="13" t="s">
        <v>25</v>
      </c>
      <c r="K5" s="13" t="s">
        <v>36</v>
      </c>
      <c r="L5" s="13" t="s">
        <v>37</v>
      </c>
      <c r="M5" s="13" t="s">
        <v>38</v>
      </c>
      <c r="N5" s="13" t="s">
        <v>39</v>
      </c>
      <c r="O5" s="13" t="s">
        <v>40</v>
      </c>
      <c r="P5" s="13" t="s">
        <v>55</v>
      </c>
      <c r="Q5" s="13" t="s">
        <v>0</v>
      </c>
      <c r="R5" s="13" t="s">
        <v>56</v>
      </c>
      <c r="S5" s="13" t="s">
        <v>57</v>
      </c>
    </row>
    <row r="6" spans="1:19" ht="31.5" x14ac:dyDescent="0.25">
      <c r="A6" s="21"/>
      <c r="B6" s="21" t="s">
        <v>4</v>
      </c>
      <c r="C6" s="14" t="s">
        <v>58</v>
      </c>
      <c r="D6" s="14" t="s">
        <v>59</v>
      </c>
      <c r="E6" s="14" t="s">
        <v>26</v>
      </c>
      <c r="F6" s="14" t="s">
        <v>41</v>
      </c>
      <c r="G6" s="14" t="s">
        <v>27</v>
      </c>
      <c r="H6" s="14" t="s">
        <v>60</v>
      </c>
      <c r="I6" s="14" t="s">
        <v>42</v>
      </c>
      <c r="J6" s="22" t="s">
        <v>24</v>
      </c>
      <c r="K6" s="14" t="s">
        <v>61</v>
      </c>
      <c r="L6" s="14" t="s">
        <v>44</v>
      </c>
      <c r="M6" s="14" t="s">
        <v>45</v>
      </c>
      <c r="N6" s="22" t="s">
        <v>46</v>
      </c>
      <c r="O6" s="22" t="s">
        <v>47</v>
      </c>
      <c r="P6" s="22" t="s">
        <v>62</v>
      </c>
      <c r="Q6" s="14" t="s">
        <v>1</v>
      </c>
      <c r="R6" s="22" t="s">
        <v>63</v>
      </c>
      <c r="S6" s="22" t="s">
        <v>2</v>
      </c>
    </row>
    <row r="7" spans="1:19" ht="15.75" x14ac:dyDescent="0.25">
      <c r="A7" s="23" t="s">
        <v>5</v>
      </c>
      <c r="B7" s="17">
        <f>D7+F7</f>
        <v>3454328</v>
      </c>
      <c r="C7" s="4">
        <v>127212426.96715005</v>
      </c>
      <c r="D7" s="15">
        <v>1829362</v>
      </c>
      <c r="E7" s="16">
        <f>O7+R7+S7</f>
        <v>1829362.1026871842</v>
      </c>
      <c r="F7" s="16">
        <v>1624966</v>
      </c>
      <c r="G7" s="16">
        <f t="shared" ref="G7:G24" si="0">H7/I7*J7</f>
        <v>1624966.0460540145</v>
      </c>
      <c r="H7" s="16">
        <v>59412821.058849901</v>
      </c>
      <c r="I7" s="36">
        <v>117</v>
      </c>
      <c r="J7" s="24">
        <v>3.2</v>
      </c>
      <c r="K7" s="15">
        <f>L7*M7*1.302</f>
        <v>902934.39600000007</v>
      </c>
      <c r="L7" s="15">
        <f>15600*1.046</f>
        <v>16317.6</v>
      </c>
      <c r="M7" s="15">
        <v>42.5</v>
      </c>
      <c r="N7" s="4">
        <f>18042*20.2802260210099*1.302</f>
        <v>476396.38090812089</v>
      </c>
      <c r="O7" s="4">
        <f t="shared" ref="O7:O24" si="1">N7*J7</f>
        <v>1524468.4189059869</v>
      </c>
      <c r="P7" s="4">
        <f>16242*1.302</f>
        <v>21147.084000000003</v>
      </c>
      <c r="Q7" s="3">
        <v>0</v>
      </c>
      <c r="R7" s="4">
        <f>P7*Q7*1.302*12</f>
        <v>0</v>
      </c>
      <c r="S7" s="4">
        <f>(O7+R7)*0.2</f>
        <v>304893.68378119741</v>
      </c>
    </row>
    <row r="8" spans="1:19" ht="15.75" x14ac:dyDescent="0.25">
      <c r="A8" s="2" t="s">
        <v>6</v>
      </c>
      <c r="B8" s="17">
        <f t="shared" ref="B8:B24" si="2">D8+F8</f>
        <v>3886119</v>
      </c>
      <c r="C8" s="4">
        <v>127212426.96715005</v>
      </c>
      <c r="D8" s="15">
        <v>2058032</v>
      </c>
      <c r="E8" s="16">
        <f t="shared" ref="E8:E24" si="3">O8+R8+S8</f>
        <v>2058032.3655230822</v>
      </c>
      <c r="F8" s="16">
        <v>1828087</v>
      </c>
      <c r="G8" s="16">
        <f t="shared" si="0"/>
        <v>1828086.8018107661</v>
      </c>
      <c r="H8" s="16">
        <v>59412821.058849901</v>
      </c>
      <c r="I8" s="36">
        <v>117</v>
      </c>
      <c r="J8" s="6">
        <v>3.6</v>
      </c>
      <c r="K8" s="15">
        <f t="shared" ref="K8:K24" si="4">L8*M8*1.302</f>
        <v>902934.39600000007</v>
      </c>
      <c r="L8" s="15">
        <f t="shared" ref="L8:L24" si="5">15600*1.046</f>
        <v>16317.6</v>
      </c>
      <c r="M8" s="15">
        <v>42.5</v>
      </c>
      <c r="N8" s="4">
        <f t="shared" ref="N8:N25" si="6">18042*20.2802260210099*1.302</f>
        <v>476396.38090812089</v>
      </c>
      <c r="O8" s="4">
        <f t="shared" si="1"/>
        <v>1715026.9712692352</v>
      </c>
      <c r="P8" s="4">
        <f t="shared" ref="P8:P24" si="7">16242*1.302</f>
        <v>21147.084000000003</v>
      </c>
      <c r="Q8" s="3">
        <v>0</v>
      </c>
      <c r="R8" s="4">
        <f t="shared" ref="R8:R24" si="8">P8*Q8*1.302*12</f>
        <v>0</v>
      </c>
      <c r="S8" s="4">
        <f t="shared" ref="S8:S24" si="9">(O8+R8)*0.2</f>
        <v>343005.39425384707</v>
      </c>
    </row>
    <row r="9" spans="1:19" ht="15.75" x14ac:dyDescent="0.25">
      <c r="A9" s="2" t="s">
        <v>7</v>
      </c>
      <c r="B9" s="17">
        <f t="shared" si="2"/>
        <v>4857649</v>
      </c>
      <c r="C9" s="4">
        <v>127212426.96715005</v>
      </c>
      <c r="D9" s="15">
        <v>2572540</v>
      </c>
      <c r="E9" s="16">
        <f t="shared" si="3"/>
        <v>2572540.4569038525</v>
      </c>
      <c r="F9" s="16">
        <v>2285109</v>
      </c>
      <c r="G9" s="16">
        <f t="shared" si="0"/>
        <v>2285108.5022634575</v>
      </c>
      <c r="H9" s="16">
        <v>59412821.058849901</v>
      </c>
      <c r="I9" s="36">
        <v>117</v>
      </c>
      <c r="J9" s="7">
        <v>4.5</v>
      </c>
      <c r="K9" s="15">
        <f t="shared" si="4"/>
        <v>902934.39600000007</v>
      </c>
      <c r="L9" s="15">
        <f t="shared" si="5"/>
        <v>16317.6</v>
      </c>
      <c r="M9" s="15">
        <v>42.5</v>
      </c>
      <c r="N9" s="4">
        <f t="shared" si="6"/>
        <v>476396.38090812089</v>
      </c>
      <c r="O9" s="4">
        <f t="shared" si="1"/>
        <v>2143783.7140865438</v>
      </c>
      <c r="P9" s="4">
        <f t="shared" si="7"/>
        <v>21147.084000000003</v>
      </c>
      <c r="Q9" s="3">
        <v>0</v>
      </c>
      <c r="R9" s="4">
        <f t="shared" si="8"/>
        <v>0</v>
      </c>
      <c r="S9" s="4">
        <f t="shared" si="9"/>
        <v>428756.74281730875</v>
      </c>
    </row>
    <row r="10" spans="1:19" ht="15.75" x14ac:dyDescent="0.25">
      <c r="A10" s="2" t="s">
        <v>8</v>
      </c>
      <c r="B10" s="17">
        <f t="shared" si="2"/>
        <v>20814592</v>
      </c>
      <c r="C10" s="4">
        <v>127212426.96715005</v>
      </c>
      <c r="D10" s="17">
        <v>11166356</v>
      </c>
      <c r="E10" s="16">
        <f t="shared" si="3"/>
        <v>11166355.494305156</v>
      </c>
      <c r="F10" s="16">
        <v>9648236</v>
      </c>
      <c r="G10" s="16">
        <f t="shared" si="0"/>
        <v>9648235.8984457105</v>
      </c>
      <c r="H10" s="16">
        <v>59412821.058849901</v>
      </c>
      <c r="I10" s="36">
        <v>117</v>
      </c>
      <c r="J10" s="7">
        <v>19</v>
      </c>
      <c r="K10" s="15">
        <f t="shared" si="4"/>
        <v>902934.39600000007</v>
      </c>
      <c r="L10" s="15">
        <f t="shared" si="5"/>
        <v>16317.6</v>
      </c>
      <c r="M10" s="15">
        <v>42.5</v>
      </c>
      <c r="N10" s="4">
        <f t="shared" si="6"/>
        <v>476396.38090812089</v>
      </c>
      <c r="O10" s="4">
        <f t="shared" si="1"/>
        <v>9051531.2372542974</v>
      </c>
      <c r="P10" s="4">
        <f t="shared" si="7"/>
        <v>21147.084000000003</v>
      </c>
      <c r="Q10" s="3">
        <v>1</v>
      </c>
      <c r="R10" s="4">
        <f>P10*Q10*12</f>
        <v>253765.00800000003</v>
      </c>
      <c r="S10" s="4">
        <f t="shared" si="9"/>
        <v>1861059.2490508594</v>
      </c>
    </row>
    <row r="11" spans="1:19" ht="15.75" x14ac:dyDescent="0.25">
      <c r="A11" s="2" t="s">
        <v>9</v>
      </c>
      <c r="B11" s="17">
        <f t="shared" si="2"/>
        <v>12953731</v>
      </c>
      <c r="C11" s="4">
        <v>127212426.96715005</v>
      </c>
      <c r="D11" s="15">
        <v>6860108</v>
      </c>
      <c r="E11" s="16">
        <f t="shared" si="3"/>
        <v>6860107.885076941</v>
      </c>
      <c r="F11" s="16">
        <v>6093623</v>
      </c>
      <c r="G11" s="16">
        <f t="shared" si="0"/>
        <v>6093622.6727025537</v>
      </c>
      <c r="H11" s="16">
        <v>59412821.058849901</v>
      </c>
      <c r="I11" s="36">
        <v>117</v>
      </c>
      <c r="J11" s="7">
        <v>12</v>
      </c>
      <c r="K11" s="15">
        <f t="shared" si="4"/>
        <v>902934.39600000007</v>
      </c>
      <c r="L11" s="15">
        <f t="shared" si="5"/>
        <v>16317.6</v>
      </c>
      <c r="M11" s="15">
        <v>42.5</v>
      </c>
      <c r="N11" s="4">
        <f t="shared" si="6"/>
        <v>476396.38090812089</v>
      </c>
      <c r="O11" s="4">
        <f t="shared" si="1"/>
        <v>5716756.5708974507</v>
      </c>
      <c r="P11" s="4">
        <f t="shared" si="7"/>
        <v>21147.084000000003</v>
      </c>
      <c r="Q11" s="3">
        <v>0</v>
      </c>
      <c r="R11" s="4">
        <f t="shared" si="8"/>
        <v>0</v>
      </c>
      <c r="S11" s="4">
        <f t="shared" si="9"/>
        <v>1143351.3141794901</v>
      </c>
    </row>
    <row r="12" spans="1:19" ht="15.75" x14ac:dyDescent="0.25">
      <c r="A12" s="2" t="s">
        <v>10</v>
      </c>
      <c r="B12" s="17">
        <f t="shared" si="2"/>
        <v>23424662.999803785</v>
      </c>
      <c r="C12" s="4">
        <v>127212426.96715005</v>
      </c>
      <c r="D12" s="15">
        <v>12405362</v>
      </c>
      <c r="E12" s="16">
        <f t="shared" si="3"/>
        <v>12405361.758847468</v>
      </c>
      <c r="F12" s="16">
        <v>11019300.999803785</v>
      </c>
      <c r="G12" s="16">
        <f t="shared" si="0"/>
        <v>11019300.999803785</v>
      </c>
      <c r="H12" s="16">
        <v>59412821.058849901</v>
      </c>
      <c r="I12" s="36">
        <v>117</v>
      </c>
      <c r="J12" s="7">
        <v>21.7</v>
      </c>
      <c r="K12" s="15">
        <f t="shared" si="4"/>
        <v>902934.39600000007</v>
      </c>
      <c r="L12" s="15">
        <f t="shared" si="5"/>
        <v>16317.6</v>
      </c>
      <c r="M12" s="15">
        <v>42.5</v>
      </c>
      <c r="N12" s="4">
        <f t="shared" si="6"/>
        <v>476396.38090812089</v>
      </c>
      <c r="O12" s="4">
        <f t="shared" si="1"/>
        <v>10337801.465706224</v>
      </c>
      <c r="P12" s="4">
        <f t="shared" si="7"/>
        <v>21147.084000000003</v>
      </c>
      <c r="Q12" s="3">
        <v>0</v>
      </c>
      <c r="R12" s="4">
        <f>P12*Q12*12</f>
        <v>0</v>
      </c>
      <c r="S12" s="4">
        <f t="shared" si="9"/>
        <v>2067560.2931412449</v>
      </c>
    </row>
    <row r="13" spans="1:19" ht="15.75" x14ac:dyDescent="0.25">
      <c r="A13" s="2" t="s">
        <v>11</v>
      </c>
      <c r="B13" s="17">
        <f t="shared" si="2"/>
        <v>4857649</v>
      </c>
      <c r="C13" s="4">
        <v>127212426.96715005</v>
      </c>
      <c r="D13" s="15">
        <v>2572541</v>
      </c>
      <c r="E13" s="16">
        <f t="shared" si="3"/>
        <v>2572540.4569038525</v>
      </c>
      <c r="F13" s="16">
        <v>2285108</v>
      </c>
      <c r="G13" s="16">
        <f t="shared" si="0"/>
        <v>2285108.5022634575</v>
      </c>
      <c r="H13" s="16">
        <v>59412821.058849901</v>
      </c>
      <c r="I13" s="36">
        <v>117</v>
      </c>
      <c r="J13" s="7">
        <v>4.5</v>
      </c>
      <c r="K13" s="15">
        <f t="shared" si="4"/>
        <v>902934.39600000007</v>
      </c>
      <c r="L13" s="15">
        <f t="shared" si="5"/>
        <v>16317.6</v>
      </c>
      <c r="M13" s="15">
        <v>42.5</v>
      </c>
      <c r="N13" s="4">
        <f t="shared" si="6"/>
        <v>476396.38090812089</v>
      </c>
      <c r="O13" s="4">
        <f t="shared" si="1"/>
        <v>2143783.7140865438</v>
      </c>
      <c r="P13" s="4">
        <f t="shared" si="7"/>
        <v>21147.084000000003</v>
      </c>
      <c r="Q13" s="3">
        <v>0</v>
      </c>
      <c r="R13" s="4">
        <f>P13*Q13*12</f>
        <v>0</v>
      </c>
      <c r="S13" s="4">
        <f t="shared" si="9"/>
        <v>428756.74281730875</v>
      </c>
    </row>
    <row r="14" spans="1:19" ht="15.75" x14ac:dyDescent="0.25">
      <c r="A14" s="5" t="s">
        <v>12</v>
      </c>
      <c r="B14" s="17">
        <f t="shared" si="2"/>
        <v>3974741</v>
      </c>
      <c r="C14" s="4">
        <v>127212426.96715005</v>
      </c>
      <c r="D14" s="15">
        <v>2248215</v>
      </c>
      <c r="E14" s="16">
        <f t="shared" si="3"/>
        <v>2248215.2437051334</v>
      </c>
      <c r="F14" s="16">
        <v>1726526</v>
      </c>
      <c r="G14" s="16">
        <f t="shared" si="0"/>
        <v>1726526.4239323903</v>
      </c>
      <c r="H14" s="16">
        <v>59412821.058849901</v>
      </c>
      <c r="I14" s="36">
        <v>117</v>
      </c>
      <c r="J14" s="7">
        <v>3.4</v>
      </c>
      <c r="K14" s="15">
        <f t="shared" si="4"/>
        <v>902934.39600000007</v>
      </c>
      <c r="L14" s="15">
        <f t="shared" si="5"/>
        <v>16317.6</v>
      </c>
      <c r="M14" s="15">
        <v>42.5</v>
      </c>
      <c r="N14" s="4">
        <f t="shared" si="6"/>
        <v>476396.38090812089</v>
      </c>
      <c r="O14" s="4">
        <f t="shared" si="1"/>
        <v>1619747.695087611</v>
      </c>
      <c r="P14" s="4">
        <f t="shared" si="7"/>
        <v>21147.084000000003</v>
      </c>
      <c r="Q14" s="3">
        <v>1</v>
      </c>
      <c r="R14" s="4">
        <f>P14*Q14*12</f>
        <v>253765.00800000003</v>
      </c>
      <c r="S14" s="4">
        <f t="shared" si="9"/>
        <v>374702.54061752226</v>
      </c>
    </row>
    <row r="15" spans="1:19" ht="15.75" x14ac:dyDescent="0.25">
      <c r="A15" s="2" t="s">
        <v>13</v>
      </c>
      <c r="B15" s="17">
        <f t="shared" si="2"/>
        <v>6153022</v>
      </c>
      <c r="C15" s="4">
        <v>127212426.96715005</v>
      </c>
      <c r="D15" s="15">
        <v>3258551</v>
      </c>
      <c r="E15" s="16">
        <f t="shared" si="3"/>
        <v>3258551.2454115469</v>
      </c>
      <c r="F15" s="16">
        <v>2894471</v>
      </c>
      <c r="G15" s="16">
        <f t="shared" si="0"/>
        <v>2894470.7695337133</v>
      </c>
      <c r="H15" s="16">
        <v>59412821.058849901</v>
      </c>
      <c r="I15" s="36">
        <v>117</v>
      </c>
      <c r="J15" s="7">
        <v>5.7</v>
      </c>
      <c r="K15" s="15">
        <f t="shared" si="4"/>
        <v>902934.39600000007</v>
      </c>
      <c r="L15" s="15">
        <f t="shared" si="5"/>
        <v>16317.6</v>
      </c>
      <c r="M15" s="15">
        <v>42.5</v>
      </c>
      <c r="N15" s="4">
        <f t="shared" si="6"/>
        <v>476396.38090812089</v>
      </c>
      <c r="O15" s="4">
        <f t="shared" si="1"/>
        <v>2715459.3711762889</v>
      </c>
      <c r="P15" s="4">
        <f t="shared" si="7"/>
        <v>21147.084000000003</v>
      </c>
      <c r="Q15" s="3">
        <v>0</v>
      </c>
      <c r="R15" s="4">
        <f t="shared" si="8"/>
        <v>0</v>
      </c>
      <c r="S15" s="4">
        <f t="shared" si="9"/>
        <v>543091.87423525786</v>
      </c>
    </row>
    <row r="16" spans="1:19" ht="15.75" x14ac:dyDescent="0.25">
      <c r="A16" s="2" t="s">
        <v>14</v>
      </c>
      <c r="B16" s="17">
        <f t="shared" si="2"/>
        <v>3238433</v>
      </c>
      <c r="C16" s="4">
        <v>127212426.96715005</v>
      </c>
      <c r="D16" s="15">
        <v>1715027</v>
      </c>
      <c r="E16" s="16">
        <f t="shared" si="3"/>
        <v>1715026.9712692352</v>
      </c>
      <c r="F16" s="16">
        <v>1523406</v>
      </c>
      <c r="G16" s="16">
        <f t="shared" si="0"/>
        <v>1523405.6681756384</v>
      </c>
      <c r="H16" s="16">
        <v>59412821.058849901</v>
      </c>
      <c r="I16" s="36">
        <v>117</v>
      </c>
      <c r="J16" s="7">
        <v>3</v>
      </c>
      <c r="K16" s="15">
        <f t="shared" si="4"/>
        <v>902934.39600000007</v>
      </c>
      <c r="L16" s="15">
        <f t="shared" si="5"/>
        <v>16317.6</v>
      </c>
      <c r="M16" s="15">
        <v>42.5</v>
      </c>
      <c r="N16" s="4">
        <f t="shared" si="6"/>
        <v>476396.38090812089</v>
      </c>
      <c r="O16" s="4">
        <f t="shared" si="1"/>
        <v>1429189.1427243627</v>
      </c>
      <c r="P16" s="4">
        <f t="shared" si="7"/>
        <v>21147.084000000003</v>
      </c>
      <c r="Q16" s="3">
        <v>0</v>
      </c>
      <c r="R16" s="4">
        <f t="shared" si="8"/>
        <v>0</v>
      </c>
      <c r="S16" s="4">
        <f t="shared" si="9"/>
        <v>285837.82854487252</v>
      </c>
    </row>
    <row r="17" spans="1:19" ht="15.75" x14ac:dyDescent="0.25">
      <c r="A17" s="2" t="s">
        <v>15</v>
      </c>
      <c r="B17" s="17">
        <f t="shared" si="2"/>
        <v>4317911</v>
      </c>
      <c r="C17" s="4">
        <v>127212426.96715005</v>
      </c>
      <c r="D17" s="15">
        <v>2286703</v>
      </c>
      <c r="E17" s="16">
        <f t="shared" si="3"/>
        <v>2286702.6283589802</v>
      </c>
      <c r="F17" s="16">
        <v>2031208</v>
      </c>
      <c r="G17" s="16">
        <f t="shared" si="0"/>
        <v>2031207.557567518</v>
      </c>
      <c r="H17" s="16">
        <v>59412821.058849901</v>
      </c>
      <c r="I17" s="36">
        <v>117</v>
      </c>
      <c r="J17" s="7">
        <v>4</v>
      </c>
      <c r="K17" s="15">
        <f t="shared" si="4"/>
        <v>902934.39600000007</v>
      </c>
      <c r="L17" s="15">
        <f t="shared" si="5"/>
        <v>16317.6</v>
      </c>
      <c r="M17" s="15">
        <v>42.5</v>
      </c>
      <c r="N17" s="4">
        <f t="shared" si="6"/>
        <v>476396.38090812089</v>
      </c>
      <c r="O17" s="4">
        <f t="shared" si="1"/>
        <v>1905585.5236324836</v>
      </c>
      <c r="P17" s="4">
        <f t="shared" si="7"/>
        <v>21147.084000000003</v>
      </c>
      <c r="Q17" s="3">
        <v>0</v>
      </c>
      <c r="R17" s="4">
        <f t="shared" si="8"/>
        <v>0</v>
      </c>
      <c r="S17" s="4">
        <f t="shared" si="9"/>
        <v>381117.10472649673</v>
      </c>
    </row>
    <row r="18" spans="1:19" ht="15.75" x14ac:dyDescent="0.25">
      <c r="A18" s="2" t="s">
        <v>16</v>
      </c>
      <c r="B18" s="17">
        <f t="shared" si="2"/>
        <v>5397387</v>
      </c>
      <c r="C18" s="4">
        <v>127212426.96715005</v>
      </c>
      <c r="D18" s="15">
        <v>2858378</v>
      </c>
      <c r="E18" s="16">
        <f t="shared" si="3"/>
        <v>2858378.2854487253</v>
      </c>
      <c r="F18" s="16">
        <v>2539009</v>
      </c>
      <c r="G18" s="16">
        <f t="shared" si="0"/>
        <v>2539009.4469593973</v>
      </c>
      <c r="H18" s="16">
        <v>59412821.058849901</v>
      </c>
      <c r="I18" s="36">
        <v>117</v>
      </c>
      <c r="J18" s="7">
        <v>5</v>
      </c>
      <c r="K18" s="15">
        <f t="shared" si="4"/>
        <v>902934.39600000007</v>
      </c>
      <c r="L18" s="15">
        <f t="shared" si="5"/>
        <v>16317.6</v>
      </c>
      <c r="M18" s="15">
        <v>42.5</v>
      </c>
      <c r="N18" s="4">
        <f t="shared" si="6"/>
        <v>476396.38090812089</v>
      </c>
      <c r="O18" s="4">
        <f t="shared" si="1"/>
        <v>2381981.9045406044</v>
      </c>
      <c r="P18" s="4">
        <f t="shared" si="7"/>
        <v>21147.084000000003</v>
      </c>
      <c r="Q18" s="3">
        <v>0</v>
      </c>
      <c r="R18" s="4">
        <f t="shared" si="8"/>
        <v>0</v>
      </c>
      <c r="S18" s="4">
        <f t="shared" si="9"/>
        <v>476396.38090812089</v>
      </c>
    </row>
    <row r="19" spans="1:19" ht="15.75" x14ac:dyDescent="0.25">
      <c r="A19" s="2" t="s">
        <v>17</v>
      </c>
      <c r="B19" s="17">
        <f t="shared" si="2"/>
        <v>3238433</v>
      </c>
      <c r="C19" s="4">
        <v>127212426.96715005</v>
      </c>
      <c r="D19" s="15">
        <v>1715027</v>
      </c>
      <c r="E19" s="16">
        <f t="shared" si="3"/>
        <v>1715026.9712692352</v>
      </c>
      <c r="F19" s="16">
        <v>1523406</v>
      </c>
      <c r="G19" s="16">
        <f t="shared" si="0"/>
        <v>1523405.6681756384</v>
      </c>
      <c r="H19" s="16">
        <v>59412821.058849901</v>
      </c>
      <c r="I19" s="36">
        <v>117</v>
      </c>
      <c r="J19" s="7">
        <v>3</v>
      </c>
      <c r="K19" s="15">
        <f t="shared" si="4"/>
        <v>902934.39600000007</v>
      </c>
      <c r="L19" s="15">
        <f t="shared" si="5"/>
        <v>16317.6</v>
      </c>
      <c r="M19" s="15">
        <v>42.5</v>
      </c>
      <c r="N19" s="4">
        <f t="shared" si="6"/>
        <v>476396.38090812089</v>
      </c>
      <c r="O19" s="4">
        <f t="shared" si="1"/>
        <v>1429189.1427243627</v>
      </c>
      <c r="P19" s="4">
        <f t="shared" si="7"/>
        <v>21147.084000000003</v>
      </c>
      <c r="Q19" s="3">
        <v>0</v>
      </c>
      <c r="R19" s="4">
        <f t="shared" si="8"/>
        <v>0</v>
      </c>
      <c r="S19" s="4">
        <f t="shared" si="9"/>
        <v>285837.82854487252</v>
      </c>
    </row>
    <row r="20" spans="1:19" ht="15.75" x14ac:dyDescent="0.25">
      <c r="A20" s="2" t="s">
        <v>18</v>
      </c>
      <c r="B20" s="17">
        <f t="shared" si="2"/>
        <v>5397387</v>
      </c>
      <c r="C20" s="4">
        <v>127212426.96715005</v>
      </c>
      <c r="D20" s="15">
        <v>2858378</v>
      </c>
      <c r="E20" s="16">
        <f t="shared" si="3"/>
        <v>2858378.2854487253</v>
      </c>
      <c r="F20" s="16">
        <v>2539009</v>
      </c>
      <c r="G20" s="16">
        <f t="shared" si="0"/>
        <v>2539009.4469593973</v>
      </c>
      <c r="H20" s="16">
        <v>59412821.058849901</v>
      </c>
      <c r="I20" s="36">
        <v>117</v>
      </c>
      <c r="J20" s="7">
        <v>5</v>
      </c>
      <c r="K20" s="15">
        <f t="shared" si="4"/>
        <v>902934.39600000007</v>
      </c>
      <c r="L20" s="15">
        <f t="shared" si="5"/>
        <v>16317.6</v>
      </c>
      <c r="M20" s="15">
        <v>42.5</v>
      </c>
      <c r="N20" s="4">
        <f t="shared" si="6"/>
        <v>476396.38090812089</v>
      </c>
      <c r="O20" s="4">
        <f t="shared" si="1"/>
        <v>2381981.9045406044</v>
      </c>
      <c r="P20" s="4">
        <f t="shared" si="7"/>
        <v>21147.084000000003</v>
      </c>
      <c r="Q20" s="3">
        <v>0</v>
      </c>
      <c r="R20" s="4">
        <f t="shared" si="8"/>
        <v>0</v>
      </c>
      <c r="S20" s="4">
        <f t="shared" si="9"/>
        <v>476396.38090812089</v>
      </c>
    </row>
    <row r="21" spans="1:19" ht="15.75" x14ac:dyDescent="0.25">
      <c r="A21" s="2" t="s">
        <v>19</v>
      </c>
      <c r="B21" s="17">
        <f t="shared" si="2"/>
        <v>3670223</v>
      </c>
      <c r="C21" s="4">
        <v>127212426.96715005</v>
      </c>
      <c r="D21" s="18">
        <v>1943697</v>
      </c>
      <c r="E21" s="16">
        <f t="shared" si="3"/>
        <v>1943697.2341051332</v>
      </c>
      <c r="F21" s="16">
        <v>1726526</v>
      </c>
      <c r="G21" s="16">
        <f t="shared" si="0"/>
        <v>1726526.4239323903</v>
      </c>
      <c r="H21" s="16">
        <v>59412821.058849901</v>
      </c>
      <c r="I21" s="36">
        <v>117</v>
      </c>
      <c r="J21" s="7">
        <v>3.4</v>
      </c>
      <c r="K21" s="15">
        <f t="shared" si="4"/>
        <v>902934.39600000007</v>
      </c>
      <c r="L21" s="15">
        <f t="shared" si="5"/>
        <v>16317.6</v>
      </c>
      <c r="M21" s="15">
        <v>42.5</v>
      </c>
      <c r="N21" s="4">
        <f t="shared" si="6"/>
        <v>476396.38090812089</v>
      </c>
      <c r="O21" s="4">
        <f t="shared" si="1"/>
        <v>1619747.695087611</v>
      </c>
      <c r="P21" s="4">
        <f t="shared" si="7"/>
        <v>21147.084000000003</v>
      </c>
      <c r="Q21" s="3">
        <v>0</v>
      </c>
      <c r="R21" s="4">
        <f t="shared" si="8"/>
        <v>0</v>
      </c>
      <c r="S21" s="4">
        <f t="shared" si="9"/>
        <v>323949.53901752224</v>
      </c>
    </row>
    <row r="22" spans="1:19" ht="15.75" x14ac:dyDescent="0.25">
      <c r="A22" s="2" t="s">
        <v>20</v>
      </c>
      <c r="B22" s="17">
        <f t="shared" si="2"/>
        <v>5289440</v>
      </c>
      <c r="C22" s="4">
        <v>127212426.96715005</v>
      </c>
      <c r="D22" s="15">
        <v>2801211</v>
      </c>
      <c r="E22" s="16">
        <f t="shared" si="3"/>
        <v>2801210.719739751</v>
      </c>
      <c r="F22" s="16">
        <v>2488229</v>
      </c>
      <c r="G22" s="16">
        <f t="shared" si="0"/>
        <v>2488229.2580202096</v>
      </c>
      <c r="H22" s="16">
        <v>59412821.058849901</v>
      </c>
      <c r="I22" s="36">
        <v>117</v>
      </c>
      <c r="J22" s="7">
        <v>4.9000000000000004</v>
      </c>
      <c r="K22" s="15">
        <f t="shared" si="4"/>
        <v>902934.39600000007</v>
      </c>
      <c r="L22" s="15">
        <f t="shared" si="5"/>
        <v>16317.6</v>
      </c>
      <c r="M22" s="15">
        <v>42.5</v>
      </c>
      <c r="N22" s="4">
        <f t="shared" si="6"/>
        <v>476396.38090812089</v>
      </c>
      <c r="O22" s="4">
        <f t="shared" si="1"/>
        <v>2334342.2664497923</v>
      </c>
      <c r="P22" s="4">
        <f t="shared" si="7"/>
        <v>21147.084000000003</v>
      </c>
      <c r="Q22" s="3">
        <v>0</v>
      </c>
      <c r="R22" s="4">
        <f t="shared" si="8"/>
        <v>0</v>
      </c>
      <c r="S22" s="4">
        <f t="shared" si="9"/>
        <v>466868.45328995847</v>
      </c>
    </row>
    <row r="23" spans="1:19" ht="15.75" x14ac:dyDescent="0.25">
      <c r="A23" s="2" t="s">
        <v>21</v>
      </c>
      <c r="B23" s="17">
        <f t="shared" si="2"/>
        <v>8508547</v>
      </c>
      <c r="C23" s="4">
        <v>127212426.96715005</v>
      </c>
      <c r="D23" s="18">
        <v>4649253</v>
      </c>
      <c r="E23" s="16">
        <f t="shared" si="3"/>
        <v>4649253.0034820624</v>
      </c>
      <c r="F23" s="16">
        <v>3859294</v>
      </c>
      <c r="G23" s="16">
        <f t="shared" si="0"/>
        <v>3859294.3593782838</v>
      </c>
      <c r="H23" s="16">
        <v>59412821.058849901</v>
      </c>
      <c r="I23" s="36">
        <v>117</v>
      </c>
      <c r="J23" s="7">
        <v>7.6</v>
      </c>
      <c r="K23" s="15">
        <f t="shared" si="4"/>
        <v>902934.39600000007</v>
      </c>
      <c r="L23" s="15">
        <f t="shared" si="5"/>
        <v>16317.6</v>
      </c>
      <c r="M23" s="15">
        <v>42.5</v>
      </c>
      <c r="N23" s="4">
        <f t="shared" si="6"/>
        <v>476396.38090812089</v>
      </c>
      <c r="O23" s="4">
        <f t="shared" si="1"/>
        <v>3620612.4949017186</v>
      </c>
      <c r="P23" s="4">
        <f t="shared" si="7"/>
        <v>21147.084000000003</v>
      </c>
      <c r="Q23" s="3">
        <v>1</v>
      </c>
      <c r="R23" s="4">
        <f>P23*Q23*12</f>
        <v>253765.00800000003</v>
      </c>
      <c r="S23" s="4">
        <f t="shared" si="9"/>
        <v>774875.50058034377</v>
      </c>
    </row>
    <row r="24" spans="1:19" ht="31.5" x14ac:dyDescent="0.25">
      <c r="A24" s="2" t="s">
        <v>22</v>
      </c>
      <c r="B24" s="17">
        <f t="shared" si="2"/>
        <v>3778172</v>
      </c>
      <c r="C24" s="4">
        <v>127212426.96715005</v>
      </c>
      <c r="D24" s="15">
        <v>2000865</v>
      </c>
      <c r="E24" s="16">
        <f t="shared" si="3"/>
        <v>2000864.7998141078</v>
      </c>
      <c r="F24" s="16">
        <v>1777307</v>
      </c>
      <c r="G24" s="16">
        <f t="shared" si="0"/>
        <v>1777306.6128715782</v>
      </c>
      <c r="H24" s="16">
        <v>59412821.058849901</v>
      </c>
      <c r="I24" s="36">
        <v>117</v>
      </c>
      <c r="J24" s="7">
        <v>3.5</v>
      </c>
      <c r="K24" s="15">
        <f t="shared" si="4"/>
        <v>902934.39600000007</v>
      </c>
      <c r="L24" s="15">
        <f t="shared" si="5"/>
        <v>16317.6</v>
      </c>
      <c r="M24" s="15">
        <v>42.5</v>
      </c>
      <c r="N24" s="4">
        <f t="shared" si="6"/>
        <v>476396.38090812089</v>
      </c>
      <c r="O24" s="4">
        <f t="shared" si="1"/>
        <v>1667387.3331784231</v>
      </c>
      <c r="P24" s="4">
        <f t="shared" si="7"/>
        <v>21147.084000000003</v>
      </c>
      <c r="Q24" s="3">
        <v>0</v>
      </c>
      <c r="R24" s="4">
        <f t="shared" si="8"/>
        <v>0</v>
      </c>
      <c r="S24" s="4">
        <f t="shared" si="9"/>
        <v>333477.46663568466</v>
      </c>
    </row>
    <row r="25" spans="1:19" s="35" customFormat="1" ht="15.75" x14ac:dyDescent="0.25">
      <c r="A25" s="28" t="s">
        <v>23</v>
      </c>
      <c r="B25" s="29">
        <f>SUM(B7:B24)</f>
        <v>127212426.99980378</v>
      </c>
      <c r="C25" s="34">
        <v>127212426.96715005</v>
      </c>
      <c r="D25" s="30">
        <f>SUM(D7:D24)</f>
        <v>67799606</v>
      </c>
      <c r="E25" s="31">
        <f>SUM(E7:E24)</f>
        <v>67799605.908300161</v>
      </c>
      <c r="F25" s="31">
        <f>SUM(F7:F24)</f>
        <v>59412820.999803782</v>
      </c>
      <c r="G25" s="31">
        <f>SUM(G7:G24)</f>
        <v>59412821.058849901</v>
      </c>
      <c r="H25" s="31"/>
      <c r="I25" s="28"/>
      <c r="J25" s="32">
        <f>SUM(J7:J24)</f>
        <v>117.00000000000001</v>
      </c>
      <c r="K25" s="37"/>
      <c r="L25" s="37"/>
      <c r="M25" s="37"/>
      <c r="N25" s="34">
        <f t="shared" si="6"/>
        <v>476396.38090812089</v>
      </c>
      <c r="O25" s="34">
        <f>SUM(O7:O24)</f>
        <v>55738376.566250145</v>
      </c>
      <c r="P25" s="34"/>
      <c r="Q25" s="33">
        <v>2</v>
      </c>
      <c r="R25" s="34">
        <f>SUM(R7:R24)</f>
        <v>761295.02400000009</v>
      </c>
      <c r="S25" s="34">
        <f>SUM(S7:S24)</f>
        <v>11299934.318050029</v>
      </c>
    </row>
    <row r="26" spans="1:19" ht="15.75" x14ac:dyDescent="0.25">
      <c r="A26" s="8"/>
      <c r="B26" s="9"/>
      <c r="C26" s="19"/>
      <c r="D26" s="19"/>
      <c r="E26" s="10"/>
      <c r="F26" s="10">
        <f>F25-37414400</f>
        <v>21998420.999803782</v>
      </c>
      <c r="G26" s="10"/>
      <c r="H26" s="10"/>
      <c r="I26" s="8"/>
      <c r="J26" s="25"/>
      <c r="K26" s="60"/>
      <c r="L26" s="60"/>
      <c r="M26" s="60"/>
      <c r="N26" s="11"/>
      <c r="O26" s="11"/>
      <c r="P26" s="11"/>
      <c r="Q26" s="12"/>
      <c r="R26" s="11"/>
      <c r="S26" s="11"/>
    </row>
    <row r="27" spans="1:19" ht="15.75" x14ac:dyDescent="0.25">
      <c r="A27" s="8"/>
      <c r="B27" s="9"/>
      <c r="C27" s="19"/>
      <c r="D27" s="19"/>
      <c r="E27" s="10"/>
      <c r="F27" s="10"/>
      <c r="G27" s="10"/>
      <c r="H27" s="10"/>
      <c r="I27" s="8"/>
      <c r="J27" s="25"/>
      <c r="K27" s="60"/>
      <c r="L27" s="60"/>
      <c r="M27" s="60"/>
      <c r="N27" s="11"/>
      <c r="O27" s="11"/>
      <c r="P27" s="11"/>
      <c r="Q27" s="12"/>
      <c r="R27" s="11"/>
      <c r="S27" s="11"/>
    </row>
    <row r="28" spans="1:19" x14ac:dyDescent="0.25">
      <c r="E28" s="20"/>
      <c r="F28" s="20"/>
      <c r="G28" s="20"/>
      <c r="H28" s="20"/>
      <c r="L28" s="20"/>
    </row>
  </sheetData>
  <mergeCells count="1">
    <mergeCell ref="A3:S3"/>
  </mergeCells>
  <pageMargins left="0.23622047244094491" right="0.23622047244094491" top="0.55118110236220474" bottom="0.55118110236220474" header="0.31496062992125984" footer="0.31496062992125984"/>
  <pageSetup paperSize="9" scale="33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6"/>
  <sheetViews>
    <sheetView topLeftCell="I22" zoomScale="110" zoomScaleNormal="110" workbookViewId="0">
      <selection activeCell="S1" sqref="S1:S2"/>
    </sheetView>
  </sheetViews>
  <sheetFormatPr defaultRowHeight="15" x14ac:dyDescent="0.25"/>
  <cols>
    <col min="1" max="1" width="26.5703125" customWidth="1"/>
    <col min="2" max="9" width="23.5703125" customWidth="1"/>
    <col min="10" max="10" width="20.28515625" customWidth="1"/>
    <col min="11" max="13" width="24.42578125" customWidth="1"/>
    <col min="14" max="14" width="21" customWidth="1"/>
    <col min="15" max="15" width="20.85546875" customWidth="1"/>
    <col min="16" max="16" width="15.140625" customWidth="1"/>
    <col min="17" max="17" width="16" customWidth="1"/>
    <col min="18" max="18" width="20.28515625" customWidth="1"/>
    <col min="19" max="19" width="24.85546875" customWidth="1"/>
  </cols>
  <sheetData>
    <row r="1" spans="1:19" s="1" customFormat="1" ht="15.75" x14ac:dyDescent="0.25">
      <c r="S1" s="26" t="s">
        <v>48</v>
      </c>
    </row>
    <row r="2" spans="1:19" s="1" customFormat="1" x14ac:dyDescent="0.25">
      <c r="S2" s="27" t="s">
        <v>30</v>
      </c>
    </row>
    <row r="3" spans="1:19" s="1" customFormat="1" ht="40.5" customHeight="1" x14ac:dyDescent="0.3">
      <c r="A3" s="61" t="s">
        <v>31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</row>
    <row r="4" spans="1:19" ht="15.75" x14ac:dyDescent="0.25">
      <c r="A4" s="58"/>
      <c r="B4" s="38"/>
      <c r="C4" s="57"/>
      <c r="D4" s="57"/>
      <c r="E4" s="57"/>
      <c r="F4" s="57"/>
      <c r="G4" s="57"/>
      <c r="H4" s="57"/>
      <c r="I4" s="38"/>
      <c r="J4" s="38"/>
      <c r="K4" s="38"/>
      <c r="L4" s="57"/>
      <c r="M4" s="56"/>
      <c r="N4" s="38"/>
      <c r="O4" s="57"/>
      <c r="P4" s="38"/>
      <c r="Q4" s="38"/>
      <c r="R4" s="38"/>
      <c r="S4" s="38"/>
    </row>
    <row r="5" spans="1:19" ht="395.25" x14ac:dyDescent="0.25">
      <c r="A5" s="39" t="s">
        <v>3</v>
      </c>
      <c r="B5" s="39" t="s">
        <v>50</v>
      </c>
      <c r="C5" s="39" t="s">
        <v>51</v>
      </c>
      <c r="D5" s="39" t="s">
        <v>52</v>
      </c>
      <c r="E5" s="39" t="s">
        <v>53</v>
      </c>
      <c r="F5" s="39" t="s">
        <v>33</v>
      </c>
      <c r="G5" s="39" t="s">
        <v>34</v>
      </c>
      <c r="H5" s="39" t="s">
        <v>54</v>
      </c>
      <c r="I5" s="39" t="s">
        <v>35</v>
      </c>
      <c r="J5" s="39" t="s">
        <v>25</v>
      </c>
      <c r="K5" s="39" t="s">
        <v>36</v>
      </c>
      <c r="L5" s="39" t="s">
        <v>37</v>
      </c>
      <c r="M5" s="39" t="s">
        <v>38</v>
      </c>
      <c r="N5" s="39" t="s">
        <v>39</v>
      </c>
      <c r="O5" s="39" t="s">
        <v>40</v>
      </c>
      <c r="P5" s="39" t="s">
        <v>55</v>
      </c>
      <c r="Q5" s="39" t="s">
        <v>0</v>
      </c>
      <c r="R5" s="39" t="s">
        <v>64</v>
      </c>
      <c r="S5" s="39" t="s">
        <v>57</v>
      </c>
    </row>
    <row r="6" spans="1:19" ht="31.5" x14ac:dyDescent="0.25">
      <c r="A6" s="40"/>
      <c r="B6" s="40" t="s">
        <v>4</v>
      </c>
      <c r="C6" s="41" t="s">
        <v>58</v>
      </c>
      <c r="D6" s="41" t="s">
        <v>59</v>
      </c>
      <c r="E6" s="41" t="s">
        <v>26</v>
      </c>
      <c r="F6" s="41" t="s">
        <v>41</v>
      </c>
      <c r="G6" s="41" t="s">
        <v>27</v>
      </c>
      <c r="H6" s="41" t="s">
        <v>60</v>
      </c>
      <c r="I6" s="41" t="s">
        <v>42</v>
      </c>
      <c r="J6" s="42" t="s">
        <v>24</v>
      </c>
      <c r="K6" s="41" t="s">
        <v>43</v>
      </c>
      <c r="L6" s="41" t="s">
        <v>44</v>
      </c>
      <c r="M6" s="41" t="s">
        <v>45</v>
      </c>
      <c r="N6" s="42" t="s">
        <v>46</v>
      </c>
      <c r="O6" s="42" t="s">
        <v>47</v>
      </c>
      <c r="P6" s="42" t="s">
        <v>62</v>
      </c>
      <c r="Q6" s="41" t="s">
        <v>1</v>
      </c>
      <c r="R6" s="42" t="s">
        <v>63</v>
      </c>
      <c r="S6" s="42" t="s">
        <v>2</v>
      </c>
    </row>
    <row r="7" spans="1:19" ht="15.75" x14ac:dyDescent="0.25">
      <c r="A7" s="43" t="s">
        <v>5</v>
      </c>
      <c r="B7" s="53">
        <f>D7+F7</f>
        <v>3465510</v>
      </c>
      <c r="C7" s="45">
        <v>127621276.81335944</v>
      </c>
      <c r="D7" s="45">
        <v>1896455</v>
      </c>
      <c r="E7" s="46">
        <f>O7+R7+S7</f>
        <v>1896455.4107830843</v>
      </c>
      <c r="F7" s="46">
        <v>1569055</v>
      </c>
      <c r="G7" s="46">
        <f t="shared" ref="G7:G24" si="0">H7/I7*J7</f>
        <v>1569054.9559740964</v>
      </c>
      <c r="H7" s="46">
        <v>57368571.827802896</v>
      </c>
      <c r="I7" s="47">
        <v>117</v>
      </c>
      <c r="J7" s="48">
        <v>3.2</v>
      </c>
      <c r="K7" s="45">
        <f>L7*M7*1.302</f>
        <v>902934.39600000007</v>
      </c>
      <c r="L7" s="45">
        <f>15600*1.046</f>
        <v>16317.6</v>
      </c>
      <c r="M7" s="45">
        <v>42.5</v>
      </c>
      <c r="N7" s="44">
        <f>18042*21.0240194179997*1.302</f>
        <v>493868.59655809484</v>
      </c>
      <c r="O7" s="44">
        <f t="shared" ref="O7:O24" si="1">N7*J7</f>
        <v>1580379.5089859036</v>
      </c>
      <c r="P7" s="44">
        <f>16242*1.302</f>
        <v>21147.084000000003</v>
      </c>
      <c r="Q7" s="49">
        <v>0</v>
      </c>
      <c r="R7" s="44">
        <f>P7*Q7*12</f>
        <v>0</v>
      </c>
      <c r="S7" s="44">
        <f>(O7+R7)*0.2</f>
        <v>316075.90179718076</v>
      </c>
    </row>
    <row r="8" spans="1:19" ht="15.75" x14ac:dyDescent="0.25">
      <c r="A8" s="50" t="s">
        <v>6</v>
      </c>
      <c r="B8" s="53">
        <f t="shared" ref="B8:B24" si="2">D8+F8</f>
        <v>3898699</v>
      </c>
      <c r="C8" s="45">
        <v>127621276.81335944</v>
      </c>
      <c r="D8" s="45">
        <v>2133512</v>
      </c>
      <c r="E8" s="46">
        <f t="shared" ref="E8:E24" si="3">O8+R8+S8</f>
        <v>2133512.3371309699</v>
      </c>
      <c r="F8" s="46">
        <v>1765187</v>
      </c>
      <c r="G8" s="46">
        <f t="shared" si="0"/>
        <v>1765186.8254708583</v>
      </c>
      <c r="H8" s="46">
        <v>57368571.827802896</v>
      </c>
      <c r="I8" s="47">
        <v>117</v>
      </c>
      <c r="J8" s="51">
        <v>3.6</v>
      </c>
      <c r="K8" s="45">
        <f t="shared" ref="K8:K24" si="4">L8*M8*1.302</f>
        <v>902934.39600000007</v>
      </c>
      <c r="L8" s="45">
        <f t="shared" ref="L8:L24" si="5">15600*1.046</f>
        <v>16317.6</v>
      </c>
      <c r="M8" s="45">
        <v>42.5</v>
      </c>
      <c r="N8" s="44">
        <f t="shared" ref="N8:N25" si="6">18042*21.0240194179997*1.302</f>
        <v>493868.59655809484</v>
      </c>
      <c r="O8" s="44">
        <f t="shared" si="1"/>
        <v>1777926.9476091415</v>
      </c>
      <c r="P8" s="44">
        <f t="shared" ref="P8:P24" si="7">16242*1.302</f>
        <v>21147.084000000003</v>
      </c>
      <c r="Q8" s="49">
        <v>0</v>
      </c>
      <c r="R8" s="44">
        <f t="shared" ref="R8:R9" si="8">P8*Q8</f>
        <v>0</v>
      </c>
      <c r="S8" s="44">
        <f t="shared" ref="S8:S24" si="9">(O8+R8)*0.2</f>
        <v>355585.38952182833</v>
      </c>
    </row>
    <row r="9" spans="1:19" ht="15.75" x14ac:dyDescent="0.25">
      <c r="A9" s="50" t="s">
        <v>7</v>
      </c>
      <c r="B9" s="53">
        <f t="shared" si="2"/>
        <v>4873374</v>
      </c>
      <c r="C9" s="45">
        <v>127621276.81335944</v>
      </c>
      <c r="D9" s="45">
        <v>2666891</v>
      </c>
      <c r="E9" s="46">
        <f t="shared" si="3"/>
        <v>2666890.4214137122</v>
      </c>
      <c r="F9" s="46">
        <v>2206483</v>
      </c>
      <c r="G9" s="46">
        <f t="shared" si="0"/>
        <v>2206483.531838573</v>
      </c>
      <c r="H9" s="46">
        <v>57368571.827802896</v>
      </c>
      <c r="I9" s="47">
        <v>117</v>
      </c>
      <c r="J9" s="52">
        <v>4.5</v>
      </c>
      <c r="K9" s="45">
        <f t="shared" si="4"/>
        <v>902934.39600000007</v>
      </c>
      <c r="L9" s="45">
        <f t="shared" si="5"/>
        <v>16317.6</v>
      </c>
      <c r="M9" s="45">
        <v>42.5</v>
      </c>
      <c r="N9" s="44">
        <f t="shared" si="6"/>
        <v>493868.59655809484</v>
      </c>
      <c r="O9" s="44">
        <f t="shared" si="1"/>
        <v>2222408.6845114268</v>
      </c>
      <c r="P9" s="44">
        <f t="shared" si="7"/>
        <v>21147.084000000003</v>
      </c>
      <c r="Q9" s="49">
        <v>0</v>
      </c>
      <c r="R9" s="44">
        <f t="shared" si="8"/>
        <v>0</v>
      </c>
      <c r="S9" s="44">
        <f t="shared" si="9"/>
        <v>444481.73690228537</v>
      </c>
    </row>
    <row r="10" spans="1:19" ht="15.75" x14ac:dyDescent="0.25">
      <c r="A10" s="50" t="s">
        <v>8</v>
      </c>
      <c r="B10" s="53">
        <f t="shared" si="2"/>
        <v>20880986</v>
      </c>
      <c r="C10" s="45">
        <v>127621276.81335944</v>
      </c>
      <c r="D10" s="45">
        <v>11564722</v>
      </c>
      <c r="E10" s="46">
        <f t="shared" si="3"/>
        <v>11564722.011124561</v>
      </c>
      <c r="F10" s="46">
        <v>9316264</v>
      </c>
      <c r="G10" s="46">
        <f t="shared" si="0"/>
        <v>9316263.8010961972</v>
      </c>
      <c r="H10" s="46">
        <v>57368571.827802896</v>
      </c>
      <c r="I10" s="47">
        <v>117</v>
      </c>
      <c r="J10" s="52">
        <v>19</v>
      </c>
      <c r="K10" s="45">
        <f t="shared" si="4"/>
        <v>902934.39600000007</v>
      </c>
      <c r="L10" s="45">
        <f t="shared" si="5"/>
        <v>16317.6</v>
      </c>
      <c r="M10" s="45">
        <v>42.5</v>
      </c>
      <c r="N10" s="44">
        <f t="shared" si="6"/>
        <v>493868.59655809484</v>
      </c>
      <c r="O10" s="44">
        <f t="shared" si="1"/>
        <v>9383503.3346038014</v>
      </c>
      <c r="P10" s="44">
        <f t="shared" si="7"/>
        <v>21147.084000000003</v>
      </c>
      <c r="Q10" s="49">
        <v>1</v>
      </c>
      <c r="R10" s="44">
        <f>P10*Q10*12</f>
        <v>253765.00800000003</v>
      </c>
      <c r="S10" s="44">
        <f t="shared" si="9"/>
        <v>1927453.6685207603</v>
      </c>
    </row>
    <row r="11" spans="1:19" ht="15.75" x14ac:dyDescent="0.25">
      <c r="A11" s="50" t="s">
        <v>9</v>
      </c>
      <c r="B11" s="53">
        <f t="shared" si="2"/>
        <v>12995664</v>
      </c>
      <c r="C11" s="45">
        <v>127621276.81335944</v>
      </c>
      <c r="D11" s="45">
        <v>7111708</v>
      </c>
      <c r="E11" s="46">
        <f t="shared" si="3"/>
        <v>7111707.7904365649</v>
      </c>
      <c r="F11" s="46">
        <v>5883956</v>
      </c>
      <c r="G11" s="46">
        <f t="shared" si="0"/>
        <v>5883956.0849028612</v>
      </c>
      <c r="H11" s="46">
        <v>57368571.827802896</v>
      </c>
      <c r="I11" s="47">
        <v>117</v>
      </c>
      <c r="J11" s="52">
        <v>12</v>
      </c>
      <c r="K11" s="45">
        <f t="shared" si="4"/>
        <v>902934.39600000007</v>
      </c>
      <c r="L11" s="45">
        <f t="shared" si="5"/>
        <v>16317.6</v>
      </c>
      <c r="M11" s="45">
        <v>42.5</v>
      </c>
      <c r="N11" s="44">
        <f t="shared" si="6"/>
        <v>493868.59655809484</v>
      </c>
      <c r="O11" s="44">
        <f t="shared" si="1"/>
        <v>5926423.1586971376</v>
      </c>
      <c r="P11" s="44">
        <f t="shared" si="7"/>
        <v>21147.084000000003</v>
      </c>
      <c r="Q11" s="49">
        <v>0</v>
      </c>
      <c r="R11" s="44">
        <f t="shared" ref="R11" si="10">P11*Q11</f>
        <v>0</v>
      </c>
      <c r="S11" s="44">
        <f t="shared" si="9"/>
        <v>1185284.6317394276</v>
      </c>
    </row>
    <row r="12" spans="1:19" ht="15.75" x14ac:dyDescent="0.25">
      <c r="A12" s="50" t="s">
        <v>65</v>
      </c>
      <c r="B12" s="53">
        <f t="shared" si="2"/>
        <v>23500492</v>
      </c>
      <c r="C12" s="45">
        <v>127621276.81335944</v>
      </c>
      <c r="D12" s="45">
        <v>12860338</v>
      </c>
      <c r="E12" s="46">
        <f t="shared" si="3"/>
        <v>12860338.254372789</v>
      </c>
      <c r="F12" s="46">
        <v>10640154</v>
      </c>
      <c r="G12" s="46">
        <f t="shared" si="0"/>
        <v>10640153.92019934</v>
      </c>
      <c r="H12" s="46">
        <v>57368571.827802896</v>
      </c>
      <c r="I12" s="47">
        <v>117</v>
      </c>
      <c r="J12" s="52">
        <v>21.7</v>
      </c>
      <c r="K12" s="45">
        <f t="shared" si="4"/>
        <v>902934.39600000007</v>
      </c>
      <c r="L12" s="45">
        <f t="shared" si="5"/>
        <v>16317.6</v>
      </c>
      <c r="M12" s="45">
        <v>42.5</v>
      </c>
      <c r="N12" s="44">
        <f t="shared" si="6"/>
        <v>493868.59655809484</v>
      </c>
      <c r="O12" s="44">
        <f t="shared" si="1"/>
        <v>10716948.545310657</v>
      </c>
      <c r="P12" s="44">
        <f t="shared" si="7"/>
        <v>21147.084000000003</v>
      </c>
      <c r="Q12" s="49"/>
      <c r="R12" s="44">
        <f>P12*Q12*12</f>
        <v>0</v>
      </c>
      <c r="S12" s="44">
        <f t="shared" si="9"/>
        <v>2143389.7090621316</v>
      </c>
    </row>
    <row r="13" spans="1:19" ht="15.75" x14ac:dyDescent="0.25">
      <c r="A13" s="50" t="s">
        <v>11</v>
      </c>
      <c r="B13" s="53">
        <f t="shared" si="2"/>
        <v>4873374</v>
      </c>
      <c r="C13" s="45">
        <v>127621276.81335944</v>
      </c>
      <c r="D13" s="45">
        <v>2666890</v>
      </c>
      <c r="E13" s="46">
        <f t="shared" si="3"/>
        <v>2666890.4214137122</v>
      </c>
      <c r="F13" s="46">
        <v>2206484</v>
      </c>
      <c r="G13" s="46">
        <f t="shared" si="0"/>
        <v>2206483.531838573</v>
      </c>
      <c r="H13" s="46">
        <v>57368571.827802896</v>
      </c>
      <c r="I13" s="47">
        <v>117</v>
      </c>
      <c r="J13" s="52">
        <v>4.5</v>
      </c>
      <c r="K13" s="45">
        <f t="shared" si="4"/>
        <v>902934.39600000007</v>
      </c>
      <c r="L13" s="45">
        <f t="shared" si="5"/>
        <v>16317.6</v>
      </c>
      <c r="M13" s="45">
        <v>42.5</v>
      </c>
      <c r="N13" s="44">
        <f t="shared" si="6"/>
        <v>493868.59655809484</v>
      </c>
      <c r="O13" s="44">
        <f t="shared" si="1"/>
        <v>2222408.6845114268</v>
      </c>
      <c r="P13" s="44">
        <f t="shared" si="7"/>
        <v>21147.084000000003</v>
      </c>
      <c r="Q13" s="49">
        <v>0</v>
      </c>
      <c r="R13" s="44">
        <f t="shared" ref="R13:R19" si="11">P13*Q13</f>
        <v>0</v>
      </c>
      <c r="S13" s="44">
        <f t="shared" si="9"/>
        <v>444481.73690228537</v>
      </c>
    </row>
    <row r="14" spans="1:19" ht="15.75" x14ac:dyDescent="0.25">
      <c r="A14" s="54" t="s">
        <v>12</v>
      </c>
      <c r="B14" s="53">
        <f t="shared" si="2"/>
        <v>3986623</v>
      </c>
      <c r="C14" s="45">
        <v>127621276.81335944</v>
      </c>
      <c r="D14" s="45">
        <v>2319502</v>
      </c>
      <c r="E14" s="46">
        <f t="shared" si="3"/>
        <v>2319501.8835570272</v>
      </c>
      <c r="F14" s="46">
        <v>1667121</v>
      </c>
      <c r="G14" s="46">
        <f t="shared" si="0"/>
        <v>1667120.8907224771</v>
      </c>
      <c r="H14" s="46">
        <v>57368571.827802896</v>
      </c>
      <c r="I14" s="47">
        <v>117</v>
      </c>
      <c r="J14" s="52">
        <v>3.4</v>
      </c>
      <c r="K14" s="45">
        <f t="shared" si="4"/>
        <v>902934.39600000007</v>
      </c>
      <c r="L14" s="45">
        <f t="shared" si="5"/>
        <v>16317.6</v>
      </c>
      <c r="M14" s="45">
        <v>42.5</v>
      </c>
      <c r="N14" s="44">
        <f t="shared" si="6"/>
        <v>493868.59655809484</v>
      </c>
      <c r="O14" s="44">
        <f t="shared" si="1"/>
        <v>1679153.2282975225</v>
      </c>
      <c r="P14" s="44">
        <f t="shared" si="7"/>
        <v>21147.084000000003</v>
      </c>
      <c r="Q14" s="49">
        <v>1</v>
      </c>
      <c r="R14" s="44">
        <f>P14*Q14*12</f>
        <v>253765.00800000003</v>
      </c>
      <c r="S14" s="44">
        <f t="shared" si="9"/>
        <v>386583.64725950453</v>
      </c>
    </row>
    <row r="15" spans="1:19" ht="15.75" x14ac:dyDescent="0.25">
      <c r="A15" s="50" t="s">
        <v>13</v>
      </c>
      <c r="B15" s="53">
        <f t="shared" si="2"/>
        <v>6172940</v>
      </c>
      <c r="C15" s="45">
        <v>127621276.81335944</v>
      </c>
      <c r="D15" s="55">
        <v>3378061</v>
      </c>
      <c r="E15" s="46">
        <f t="shared" si="3"/>
        <v>3378061.2004573685</v>
      </c>
      <c r="F15" s="46">
        <v>2794879</v>
      </c>
      <c r="G15" s="46">
        <f t="shared" si="0"/>
        <v>2794879.140328859</v>
      </c>
      <c r="H15" s="46">
        <v>57368571.827802896</v>
      </c>
      <c r="I15" s="47">
        <v>117</v>
      </c>
      <c r="J15" s="52">
        <v>5.7</v>
      </c>
      <c r="K15" s="45">
        <f t="shared" si="4"/>
        <v>902934.39600000007</v>
      </c>
      <c r="L15" s="45">
        <f t="shared" si="5"/>
        <v>16317.6</v>
      </c>
      <c r="M15" s="45">
        <v>42.5</v>
      </c>
      <c r="N15" s="44">
        <f t="shared" si="6"/>
        <v>493868.59655809484</v>
      </c>
      <c r="O15" s="44">
        <f t="shared" si="1"/>
        <v>2815051.0003811405</v>
      </c>
      <c r="P15" s="44">
        <f t="shared" si="7"/>
        <v>21147.084000000003</v>
      </c>
      <c r="Q15" s="49">
        <v>0</v>
      </c>
      <c r="R15" s="44">
        <f t="shared" si="11"/>
        <v>0</v>
      </c>
      <c r="S15" s="44">
        <f t="shared" si="9"/>
        <v>563010.20007622812</v>
      </c>
    </row>
    <row r="16" spans="1:19" ht="15.75" x14ac:dyDescent="0.25">
      <c r="A16" s="50" t="s">
        <v>14</v>
      </c>
      <c r="B16" s="53">
        <f t="shared" si="2"/>
        <v>3248916</v>
      </c>
      <c r="C16" s="45">
        <v>127621276.81335944</v>
      </c>
      <c r="D16" s="45">
        <v>1777927</v>
      </c>
      <c r="E16" s="46">
        <f t="shared" si="3"/>
        <v>1777926.9476091412</v>
      </c>
      <c r="F16" s="46">
        <v>1470989</v>
      </c>
      <c r="G16" s="46">
        <f t="shared" si="0"/>
        <v>1470989.0212257153</v>
      </c>
      <c r="H16" s="46">
        <v>57368571.827802896</v>
      </c>
      <c r="I16" s="47">
        <v>117</v>
      </c>
      <c r="J16" s="52">
        <v>3</v>
      </c>
      <c r="K16" s="45">
        <f t="shared" si="4"/>
        <v>902934.39600000007</v>
      </c>
      <c r="L16" s="45">
        <f t="shared" si="5"/>
        <v>16317.6</v>
      </c>
      <c r="M16" s="45">
        <v>42.5</v>
      </c>
      <c r="N16" s="44">
        <f t="shared" si="6"/>
        <v>493868.59655809484</v>
      </c>
      <c r="O16" s="44">
        <f t="shared" si="1"/>
        <v>1481605.7896742844</v>
      </c>
      <c r="P16" s="44">
        <f t="shared" si="7"/>
        <v>21147.084000000003</v>
      </c>
      <c r="Q16" s="49">
        <v>0</v>
      </c>
      <c r="R16" s="44">
        <f t="shared" si="11"/>
        <v>0</v>
      </c>
      <c r="S16" s="44">
        <f t="shared" si="9"/>
        <v>296321.15793485689</v>
      </c>
    </row>
    <row r="17" spans="1:19" ht="15.75" x14ac:dyDescent="0.25">
      <c r="A17" s="50" t="s">
        <v>15</v>
      </c>
      <c r="B17" s="53">
        <f t="shared" si="2"/>
        <v>4331888</v>
      </c>
      <c r="C17" s="45">
        <v>127621276.81335944</v>
      </c>
      <c r="D17" s="55">
        <v>2370569</v>
      </c>
      <c r="E17" s="46">
        <f t="shared" si="3"/>
        <v>2370569.2634788551</v>
      </c>
      <c r="F17" s="46">
        <v>1961319</v>
      </c>
      <c r="G17" s="46">
        <f t="shared" si="0"/>
        <v>1961318.6949676203</v>
      </c>
      <c r="H17" s="46">
        <v>57368571.827802896</v>
      </c>
      <c r="I17" s="47">
        <v>117</v>
      </c>
      <c r="J17" s="52">
        <v>4</v>
      </c>
      <c r="K17" s="45">
        <f t="shared" si="4"/>
        <v>902934.39600000007</v>
      </c>
      <c r="L17" s="45">
        <f t="shared" si="5"/>
        <v>16317.6</v>
      </c>
      <c r="M17" s="45">
        <v>42.5</v>
      </c>
      <c r="N17" s="44">
        <f t="shared" si="6"/>
        <v>493868.59655809484</v>
      </c>
      <c r="O17" s="44">
        <f t="shared" si="1"/>
        <v>1975474.3862323794</v>
      </c>
      <c r="P17" s="44">
        <f t="shared" si="7"/>
        <v>21147.084000000003</v>
      </c>
      <c r="Q17" s="49">
        <v>0</v>
      </c>
      <c r="R17" s="44">
        <f t="shared" si="11"/>
        <v>0</v>
      </c>
      <c r="S17" s="44">
        <f t="shared" si="9"/>
        <v>395094.87724647589</v>
      </c>
    </row>
    <row r="18" spans="1:19" ht="15.75" x14ac:dyDescent="0.25">
      <c r="A18" s="50" t="s">
        <v>16</v>
      </c>
      <c r="B18" s="53">
        <f t="shared" si="2"/>
        <v>5414860</v>
      </c>
      <c r="C18" s="45">
        <v>127621276.81335944</v>
      </c>
      <c r="D18" s="55">
        <v>2963212</v>
      </c>
      <c r="E18" s="46">
        <f t="shared" si="3"/>
        <v>2963211.5793485693</v>
      </c>
      <c r="F18" s="46">
        <v>2451648</v>
      </c>
      <c r="G18" s="46">
        <f t="shared" si="0"/>
        <v>2451648.3687095256</v>
      </c>
      <c r="H18" s="46">
        <v>57368571.827802896</v>
      </c>
      <c r="I18" s="47">
        <v>117</v>
      </c>
      <c r="J18" s="52">
        <v>5</v>
      </c>
      <c r="K18" s="45">
        <f t="shared" si="4"/>
        <v>902934.39600000007</v>
      </c>
      <c r="L18" s="45">
        <f t="shared" si="5"/>
        <v>16317.6</v>
      </c>
      <c r="M18" s="45">
        <v>42.5</v>
      </c>
      <c r="N18" s="44">
        <f t="shared" si="6"/>
        <v>493868.59655809484</v>
      </c>
      <c r="O18" s="44">
        <f t="shared" si="1"/>
        <v>2469342.9827904743</v>
      </c>
      <c r="P18" s="44">
        <f t="shared" si="7"/>
        <v>21147.084000000003</v>
      </c>
      <c r="Q18" s="49">
        <v>0</v>
      </c>
      <c r="R18" s="44">
        <f t="shared" si="11"/>
        <v>0</v>
      </c>
      <c r="S18" s="44">
        <f t="shared" si="9"/>
        <v>493868.5965580949</v>
      </c>
    </row>
    <row r="19" spans="1:19" ht="15.75" x14ac:dyDescent="0.25">
      <c r="A19" s="50" t="s">
        <v>17</v>
      </c>
      <c r="B19" s="53">
        <f t="shared" si="2"/>
        <v>3248916</v>
      </c>
      <c r="C19" s="45">
        <v>127621276.81335944</v>
      </c>
      <c r="D19" s="45">
        <v>1777927</v>
      </c>
      <c r="E19" s="46">
        <f t="shared" si="3"/>
        <v>1777926.9476091412</v>
      </c>
      <c r="F19" s="46">
        <v>1470989</v>
      </c>
      <c r="G19" s="46">
        <f t="shared" si="0"/>
        <v>1470989.0212257153</v>
      </c>
      <c r="H19" s="46">
        <v>57368571.827802896</v>
      </c>
      <c r="I19" s="47">
        <v>117</v>
      </c>
      <c r="J19" s="52">
        <v>3</v>
      </c>
      <c r="K19" s="45">
        <f t="shared" si="4"/>
        <v>902934.39600000007</v>
      </c>
      <c r="L19" s="45">
        <f t="shared" si="5"/>
        <v>16317.6</v>
      </c>
      <c r="M19" s="45">
        <v>42.5</v>
      </c>
      <c r="N19" s="44">
        <f t="shared" si="6"/>
        <v>493868.59655809484</v>
      </c>
      <c r="O19" s="44">
        <f t="shared" si="1"/>
        <v>1481605.7896742844</v>
      </c>
      <c r="P19" s="44">
        <f t="shared" si="7"/>
        <v>21147.084000000003</v>
      </c>
      <c r="Q19" s="49">
        <v>0</v>
      </c>
      <c r="R19" s="44">
        <f t="shared" si="11"/>
        <v>0</v>
      </c>
      <c r="S19" s="44">
        <f t="shared" si="9"/>
        <v>296321.15793485689</v>
      </c>
    </row>
    <row r="20" spans="1:19" ht="15.75" x14ac:dyDescent="0.25">
      <c r="A20" s="50" t="s">
        <v>18</v>
      </c>
      <c r="B20" s="53">
        <f t="shared" si="2"/>
        <v>5414860</v>
      </c>
      <c r="C20" s="45">
        <v>127621276.81335944</v>
      </c>
      <c r="D20" s="45">
        <v>2963212</v>
      </c>
      <c r="E20" s="46">
        <f t="shared" si="3"/>
        <v>2963211.5793485693</v>
      </c>
      <c r="F20" s="46">
        <v>2451648</v>
      </c>
      <c r="G20" s="46">
        <f t="shared" si="0"/>
        <v>2451648.3687095256</v>
      </c>
      <c r="H20" s="46">
        <v>57368571.827802896</v>
      </c>
      <c r="I20" s="47">
        <v>117</v>
      </c>
      <c r="J20" s="52">
        <v>5</v>
      </c>
      <c r="K20" s="45">
        <f t="shared" si="4"/>
        <v>902934.39600000007</v>
      </c>
      <c r="L20" s="45">
        <f t="shared" si="5"/>
        <v>16317.6</v>
      </c>
      <c r="M20" s="45">
        <v>42.5</v>
      </c>
      <c r="N20" s="44">
        <f t="shared" si="6"/>
        <v>493868.59655809484</v>
      </c>
      <c r="O20" s="44">
        <f t="shared" si="1"/>
        <v>2469342.9827904743</v>
      </c>
      <c r="P20" s="44">
        <f t="shared" si="7"/>
        <v>21147.084000000003</v>
      </c>
      <c r="Q20" s="49">
        <v>0</v>
      </c>
      <c r="R20" s="44">
        <f>P20*Q20*12</f>
        <v>0</v>
      </c>
      <c r="S20" s="44">
        <f t="shared" si="9"/>
        <v>493868.5965580949</v>
      </c>
    </row>
    <row r="21" spans="1:19" ht="15.75" x14ac:dyDescent="0.25">
      <c r="A21" s="50" t="s">
        <v>19</v>
      </c>
      <c r="B21" s="53">
        <f t="shared" si="2"/>
        <v>3682105</v>
      </c>
      <c r="C21" s="45">
        <v>127621276.81335944</v>
      </c>
      <c r="D21" s="55">
        <v>2014984</v>
      </c>
      <c r="E21" s="46">
        <f t="shared" si="3"/>
        <v>2014983.873957027</v>
      </c>
      <c r="F21" s="46">
        <v>1667121</v>
      </c>
      <c r="G21" s="46">
        <f t="shared" si="0"/>
        <v>1667120.8907224771</v>
      </c>
      <c r="H21" s="46">
        <v>57368571.827802896</v>
      </c>
      <c r="I21" s="47">
        <v>117</v>
      </c>
      <c r="J21" s="52">
        <v>3.4</v>
      </c>
      <c r="K21" s="45">
        <f t="shared" si="4"/>
        <v>902934.39600000007</v>
      </c>
      <c r="L21" s="45">
        <f t="shared" si="5"/>
        <v>16317.6</v>
      </c>
      <c r="M21" s="45">
        <v>42.5</v>
      </c>
      <c r="N21" s="44">
        <f t="shared" si="6"/>
        <v>493868.59655809484</v>
      </c>
      <c r="O21" s="44">
        <f t="shared" si="1"/>
        <v>1679153.2282975225</v>
      </c>
      <c r="P21" s="44">
        <f t="shared" si="7"/>
        <v>21147.084000000003</v>
      </c>
      <c r="Q21" s="49">
        <v>0</v>
      </c>
      <c r="R21" s="44">
        <f t="shared" ref="R21:R24" si="12">P21*Q21</f>
        <v>0</v>
      </c>
      <c r="S21" s="44">
        <f t="shared" si="9"/>
        <v>335830.64565950452</v>
      </c>
    </row>
    <row r="22" spans="1:19" ht="15.75" x14ac:dyDescent="0.25">
      <c r="A22" s="50" t="s">
        <v>20</v>
      </c>
      <c r="B22" s="53">
        <f t="shared" si="2"/>
        <v>5306562</v>
      </c>
      <c r="C22" s="45">
        <v>127621276.81335944</v>
      </c>
      <c r="D22" s="45">
        <v>2903947</v>
      </c>
      <c r="E22" s="46">
        <f t="shared" si="3"/>
        <v>2903947.3477615975</v>
      </c>
      <c r="F22" s="46">
        <v>2402615</v>
      </c>
      <c r="G22" s="46">
        <f t="shared" si="0"/>
        <v>2402615.4013353349</v>
      </c>
      <c r="H22" s="46">
        <v>57368571.827802896</v>
      </c>
      <c r="I22" s="47">
        <v>117</v>
      </c>
      <c r="J22" s="52">
        <v>4.9000000000000004</v>
      </c>
      <c r="K22" s="45">
        <f t="shared" si="4"/>
        <v>902934.39600000007</v>
      </c>
      <c r="L22" s="45">
        <f t="shared" si="5"/>
        <v>16317.6</v>
      </c>
      <c r="M22" s="45">
        <v>42.5</v>
      </c>
      <c r="N22" s="44">
        <f t="shared" si="6"/>
        <v>493868.59655809484</v>
      </c>
      <c r="O22" s="44">
        <f t="shared" si="1"/>
        <v>2419956.1231346647</v>
      </c>
      <c r="P22" s="44">
        <f t="shared" si="7"/>
        <v>21147.084000000003</v>
      </c>
      <c r="Q22" s="49">
        <v>0</v>
      </c>
      <c r="R22" s="44">
        <f t="shared" si="12"/>
        <v>0</v>
      </c>
      <c r="S22" s="44">
        <f t="shared" si="9"/>
        <v>483991.22462693299</v>
      </c>
    </row>
    <row r="23" spans="1:19" ht="15.75" x14ac:dyDescent="0.25">
      <c r="A23" s="50" t="s">
        <v>21</v>
      </c>
      <c r="B23" s="53">
        <f t="shared" si="2"/>
        <v>8535106</v>
      </c>
      <c r="C23" s="45">
        <v>127621276.81335944</v>
      </c>
      <c r="D23" s="45">
        <v>4808600</v>
      </c>
      <c r="E23" s="46">
        <f t="shared" si="3"/>
        <v>4808599.6102098245</v>
      </c>
      <c r="F23" s="46">
        <v>3726506</v>
      </c>
      <c r="G23" s="46">
        <f t="shared" si="0"/>
        <v>3726505.5204384783</v>
      </c>
      <c r="H23" s="46">
        <v>57368571.827802896</v>
      </c>
      <c r="I23" s="47">
        <v>117</v>
      </c>
      <c r="J23" s="52">
        <v>7.6</v>
      </c>
      <c r="K23" s="45">
        <f t="shared" si="4"/>
        <v>902934.39600000007</v>
      </c>
      <c r="L23" s="45">
        <f t="shared" si="5"/>
        <v>16317.6</v>
      </c>
      <c r="M23" s="45">
        <v>42.5</v>
      </c>
      <c r="N23" s="44">
        <f t="shared" si="6"/>
        <v>493868.59655809484</v>
      </c>
      <c r="O23" s="44">
        <f t="shared" si="1"/>
        <v>3753401.3338415208</v>
      </c>
      <c r="P23" s="44">
        <f t="shared" si="7"/>
        <v>21147.084000000003</v>
      </c>
      <c r="Q23" s="49">
        <v>1</v>
      </c>
      <c r="R23" s="44">
        <f>P23*Q23*12</f>
        <v>253765.00800000003</v>
      </c>
      <c r="S23" s="44">
        <f t="shared" si="9"/>
        <v>801433.26836830424</v>
      </c>
    </row>
    <row r="24" spans="1:19" ht="31.5" x14ac:dyDescent="0.25">
      <c r="A24" s="50" t="s">
        <v>22</v>
      </c>
      <c r="B24" s="53">
        <f t="shared" si="2"/>
        <v>3790402</v>
      </c>
      <c r="C24" s="45">
        <v>127621276.81335944</v>
      </c>
      <c r="D24" s="55">
        <v>2074248</v>
      </c>
      <c r="E24" s="46">
        <f t="shared" si="3"/>
        <v>2074248.1055439983</v>
      </c>
      <c r="F24" s="46">
        <v>1716154</v>
      </c>
      <c r="G24" s="46">
        <f t="shared" si="0"/>
        <v>1716153.8580966678</v>
      </c>
      <c r="H24" s="46">
        <v>57368571.827802896</v>
      </c>
      <c r="I24" s="47">
        <v>117</v>
      </c>
      <c r="J24" s="52">
        <v>3.5</v>
      </c>
      <c r="K24" s="45">
        <f t="shared" si="4"/>
        <v>902934.39600000007</v>
      </c>
      <c r="L24" s="45">
        <f t="shared" si="5"/>
        <v>16317.6</v>
      </c>
      <c r="M24" s="45">
        <v>42.5</v>
      </c>
      <c r="N24" s="44">
        <f t="shared" si="6"/>
        <v>493868.59655809484</v>
      </c>
      <c r="O24" s="44">
        <f t="shared" si="1"/>
        <v>1728540.0879533319</v>
      </c>
      <c r="P24" s="44">
        <f t="shared" si="7"/>
        <v>21147.084000000003</v>
      </c>
      <c r="Q24" s="49">
        <v>0</v>
      </c>
      <c r="R24" s="44">
        <f t="shared" si="12"/>
        <v>0</v>
      </c>
      <c r="S24" s="44">
        <f t="shared" si="9"/>
        <v>345708.01759066642</v>
      </c>
    </row>
    <row r="25" spans="1:19" s="69" customFormat="1" ht="15.75" x14ac:dyDescent="0.25">
      <c r="A25" s="62" t="s">
        <v>23</v>
      </c>
      <c r="B25" s="72">
        <f>SUM(B7:B24)</f>
        <v>127621277</v>
      </c>
      <c r="C25" s="70"/>
      <c r="D25" s="70">
        <f>SUM(D7:D24)</f>
        <v>70252705</v>
      </c>
      <c r="E25" s="63">
        <f>SUM(E7:E24)</f>
        <v>70252704.985556528</v>
      </c>
      <c r="F25" s="63">
        <f>SUM(F7:F24)</f>
        <v>57368572</v>
      </c>
      <c r="G25" s="63">
        <f>SUM(G7:G24)</f>
        <v>57368571.827802896</v>
      </c>
      <c r="H25" s="63"/>
      <c r="I25" s="71"/>
      <c r="J25" s="65">
        <v>117</v>
      </c>
      <c r="K25" s="66"/>
      <c r="L25" s="63"/>
      <c r="M25" s="66"/>
      <c r="N25" s="67">
        <f t="shared" si="6"/>
        <v>493868.59655809484</v>
      </c>
      <c r="O25" s="67">
        <f>SUM(O7:O24)</f>
        <v>57782625.79729709</v>
      </c>
      <c r="P25" s="67"/>
      <c r="Q25" s="68">
        <v>3</v>
      </c>
      <c r="R25" s="67">
        <f>SUM(R7:R24)</f>
        <v>761295.02400000009</v>
      </c>
      <c r="S25" s="67">
        <f>SUM(S7:S24)</f>
        <v>11708784.164259417</v>
      </c>
    </row>
    <row r="26" spans="1:19" x14ac:dyDescent="0.25">
      <c r="A26" s="38"/>
      <c r="B26" s="38"/>
      <c r="C26" s="38"/>
      <c r="D26" s="38"/>
      <c r="E26" s="38"/>
      <c r="F26" s="38"/>
      <c r="G26" s="57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</row>
  </sheetData>
  <mergeCells count="1">
    <mergeCell ref="A3:S3"/>
  </mergeCells>
  <pageMargins left="0.23622047244094491" right="0.23622047244094491" top="0.74803149606299213" bottom="0.55118110236220474" header="0.31496062992125984" footer="0.31496062992125984"/>
  <pageSetup paperSize="9" scale="33" fitToHeight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5"/>
  <sheetViews>
    <sheetView topLeftCell="F1" zoomScale="110" zoomScaleNormal="110" workbookViewId="0">
      <selection activeCell="O1" sqref="O1:O2"/>
    </sheetView>
  </sheetViews>
  <sheetFormatPr defaultRowHeight="15" x14ac:dyDescent="0.25"/>
  <cols>
    <col min="1" max="1" width="26.5703125" customWidth="1"/>
    <col min="2" max="9" width="23.5703125" customWidth="1"/>
    <col min="10" max="10" width="20.28515625" customWidth="1"/>
    <col min="11" max="13" width="24.42578125" customWidth="1"/>
    <col min="14" max="14" width="21" customWidth="1"/>
    <col min="15" max="15" width="20.85546875" customWidth="1"/>
    <col min="16" max="16" width="15.140625" customWidth="1"/>
    <col min="17" max="17" width="16" customWidth="1"/>
    <col min="18" max="18" width="20.28515625" customWidth="1"/>
    <col min="19" max="19" width="24.85546875" customWidth="1"/>
  </cols>
  <sheetData>
    <row r="1" spans="1:19" s="1" customFormat="1" ht="15.75" x14ac:dyDescent="0.25">
      <c r="O1" s="26" t="s">
        <v>48</v>
      </c>
    </row>
    <row r="2" spans="1:19" s="1" customFormat="1" x14ac:dyDescent="0.25">
      <c r="O2" s="27" t="s">
        <v>32</v>
      </c>
    </row>
    <row r="3" spans="1:19" s="1" customFormat="1" ht="40.5" customHeight="1" x14ac:dyDescent="0.3">
      <c r="A3" s="61" t="s">
        <v>49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</row>
    <row r="4" spans="1:19" ht="15.75" x14ac:dyDescent="0.25">
      <c r="A4" s="58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</row>
    <row r="5" spans="1:19" ht="408" x14ac:dyDescent="0.25">
      <c r="A5" s="39" t="s">
        <v>3</v>
      </c>
      <c r="B5" s="39" t="s">
        <v>50</v>
      </c>
      <c r="C5" s="39" t="s">
        <v>51</v>
      </c>
      <c r="D5" s="39" t="s">
        <v>52</v>
      </c>
      <c r="E5" s="39" t="s">
        <v>35</v>
      </c>
      <c r="F5" s="39" t="s">
        <v>25</v>
      </c>
      <c r="G5" s="39" t="s">
        <v>36</v>
      </c>
      <c r="H5" s="39" t="s">
        <v>37</v>
      </c>
      <c r="I5" s="39" t="s">
        <v>38</v>
      </c>
      <c r="J5" s="39" t="s">
        <v>39</v>
      </c>
      <c r="K5" s="39" t="s">
        <v>40</v>
      </c>
      <c r="L5" s="39" t="s">
        <v>55</v>
      </c>
      <c r="M5" s="39" t="s">
        <v>0</v>
      </c>
      <c r="N5" s="39" t="s">
        <v>64</v>
      </c>
      <c r="O5" s="39" t="s">
        <v>57</v>
      </c>
    </row>
    <row r="6" spans="1:19" ht="31.5" x14ac:dyDescent="0.25">
      <c r="A6" s="40"/>
      <c r="B6" s="41" t="s">
        <v>41</v>
      </c>
      <c r="C6" s="41" t="s">
        <v>27</v>
      </c>
      <c r="D6" s="41" t="s">
        <v>60</v>
      </c>
      <c r="E6" s="41" t="s">
        <v>42</v>
      </c>
      <c r="F6" s="42" t="s">
        <v>24</v>
      </c>
      <c r="G6" s="41" t="s">
        <v>43</v>
      </c>
      <c r="H6" s="41" t="s">
        <v>44</v>
      </c>
      <c r="I6" s="41" t="s">
        <v>45</v>
      </c>
      <c r="J6" s="42" t="s">
        <v>46</v>
      </c>
      <c r="K6" s="42" t="s">
        <v>47</v>
      </c>
      <c r="L6" s="42" t="s">
        <v>62</v>
      </c>
      <c r="M6" s="41" t="s">
        <v>1</v>
      </c>
      <c r="N6" s="42" t="s">
        <v>63</v>
      </c>
      <c r="O6" s="42" t="s">
        <v>2</v>
      </c>
    </row>
    <row r="7" spans="1:19" ht="15.75" x14ac:dyDescent="0.25">
      <c r="A7" s="43" t="s">
        <v>5</v>
      </c>
      <c r="B7" s="46">
        <v>1569055</v>
      </c>
      <c r="C7" s="46">
        <f t="shared" ref="C7:C24" si="0">D7/E7*F7</f>
        <v>1569054.9559740964</v>
      </c>
      <c r="D7" s="46">
        <v>57368571.827802896</v>
      </c>
      <c r="E7" s="47">
        <v>117</v>
      </c>
      <c r="F7" s="48">
        <v>3.2</v>
      </c>
      <c r="G7" s="45">
        <f>H7*I7*1.302</f>
        <v>902934.39600000007</v>
      </c>
      <c r="H7" s="45">
        <f>15600*1.046</f>
        <v>16317.6</v>
      </c>
      <c r="I7" s="45">
        <v>42.5</v>
      </c>
      <c r="J7" s="44">
        <f>18042*21.0240194179997*1.302</f>
        <v>493868.59655809484</v>
      </c>
      <c r="K7" s="44">
        <f t="shared" ref="K7:K24" si="1">J7*F7</f>
        <v>1580379.5089859036</v>
      </c>
      <c r="L7" s="44">
        <f>16242*1.302</f>
        <v>21147.084000000003</v>
      </c>
      <c r="M7" s="49">
        <v>0</v>
      </c>
      <c r="N7" s="44">
        <f>L7*M7*12</f>
        <v>0</v>
      </c>
      <c r="O7" s="44">
        <f>(K7+N7)*0.2</f>
        <v>316075.90179718076</v>
      </c>
    </row>
    <row r="8" spans="1:19" ht="15.75" x14ac:dyDescent="0.25">
      <c r="A8" s="50" t="s">
        <v>6</v>
      </c>
      <c r="B8" s="46">
        <v>1765187</v>
      </c>
      <c r="C8" s="46">
        <f t="shared" si="0"/>
        <v>1765186.8254708583</v>
      </c>
      <c r="D8" s="46">
        <v>57368571.827802896</v>
      </c>
      <c r="E8" s="47">
        <v>117</v>
      </c>
      <c r="F8" s="51">
        <v>3.6</v>
      </c>
      <c r="G8" s="45">
        <f t="shared" ref="G8:G24" si="2">H8*I8*1.302</f>
        <v>902934.39600000007</v>
      </c>
      <c r="H8" s="45">
        <f t="shared" ref="H8:H24" si="3">15600*1.046</f>
        <v>16317.6</v>
      </c>
      <c r="I8" s="45">
        <v>42.5</v>
      </c>
      <c r="J8" s="44">
        <f t="shared" ref="J8:J25" si="4">18042*21.0240194179997*1.302</f>
        <v>493868.59655809484</v>
      </c>
      <c r="K8" s="44">
        <f t="shared" si="1"/>
        <v>1777926.9476091415</v>
      </c>
      <c r="L8" s="44">
        <f t="shared" ref="L8:L24" si="5">16242*1.302</f>
        <v>21147.084000000003</v>
      </c>
      <c r="M8" s="49">
        <v>0</v>
      </c>
      <c r="N8" s="44">
        <f t="shared" ref="N8:N9" si="6">L8*M8</f>
        <v>0</v>
      </c>
      <c r="O8" s="44">
        <f t="shared" ref="O8:O24" si="7">(K8+N8)*0.2</f>
        <v>355585.38952182833</v>
      </c>
    </row>
    <row r="9" spans="1:19" ht="15.75" x14ac:dyDescent="0.25">
      <c r="A9" s="50" t="s">
        <v>7</v>
      </c>
      <c r="B9" s="46">
        <v>2206483</v>
      </c>
      <c r="C9" s="46">
        <f t="shared" si="0"/>
        <v>2206483.531838573</v>
      </c>
      <c r="D9" s="46">
        <v>57368571.827802896</v>
      </c>
      <c r="E9" s="47">
        <v>117</v>
      </c>
      <c r="F9" s="52">
        <v>4.5</v>
      </c>
      <c r="G9" s="45">
        <f t="shared" si="2"/>
        <v>902934.39600000007</v>
      </c>
      <c r="H9" s="45">
        <f t="shared" si="3"/>
        <v>16317.6</v>
      </c>
      <c r="I9" s="45">
        <v>42.5</v>
      </c>
      <c r="J9" s="44">
        <f t="shared" si="4"/>
        <v>493868.59655809484</v>
      </c>
      <c r="K9" s="44">
        <f t="shared" si="1"/>
        <v>2222408.6845114268</v>
      </c>
      <c r="L9" s="44">
        <f t="shared" si="5"/>
        <v>21147.084000000003</v>
      </c>
      <c r="M9" s="49">
        <v>0</v>
      </c>
      <c r="N9" s="44">
        <f t="shared" si="6"/>
        <v>0</v>
      </c>
      <c r="O9" s="44">
        <f t="shared" si="7"/>
        <v>444481.73690228537</v>
      </c>
    </row>
    <row r="10" spans="1:19" ht="15.75" x14ac:dyDescent="0.25">
      <c r="A10" s="50" t="s">
        <v>8</v>
      </c>
      <c r="B10" s="46">
        <v>9316264</v>
      </c>
      <c r="C10" s="46">
        <f t="shared" si="0"/>
        <v>9316263.8010961972</v>
      </c>
      <c r="D10" s="46">
        <v>57368571.827802896</v>
      </c>
      <c r="E10" s="47">
        <v>117</v>
      </c>
      <c r="F10" s="52">
        <v>19</v>
      </c>
      <c r="G10" s="45">
        <f t="shared" si="2"/>
        <v>902934.39600000007</v>
      </c>
      <c r="H10" s="45">
        <f t="shared" si="3"/>
        <v>16317.6</v>
      </c>
      <c r="I10" s="45">
        <v>42.5</v>
      </c>
      <c r="J10" s="44">
        <f t="shared" si="4"/>
        <v>493868.59655809484</v>
      </c>
      <c r="K10" s="44">
        <f t="shared" si="1"/>
        <v>9383503.3346038014</v>
      </c>
      <c r="L10" s="44">
        <f t="shared" si="5"/>
        <v>21147.084000000003</v>
      </c>
      <c r="M10" s="49">
        <v>1</v>
      </c>
      <c r="N10" s="44">
        <f>L10*M10*12</f>
        <v>253765.00800000003</v>
      </c>
      <c r="O10" s="44">
        <f t="shared" si="7"/>
        <v>1927453.6685207603</v>
      </c>
    </row>
    <row r="11" spans="1:19" ht="15.75" x14ac:dyDescent="0.25">
      <c r="A11" s="50" t="s">
        <v>9</v>
      </c>
      <c r="B11" s="46">
        <v>5883956</v>
      </c>
      <c r="C11" s="46">
        <f t="shared" si="0"/>
        <v>5883956.0849028612</v>
      </c>
      <c r="D11" s="46">
        <v>57368571.827802896</v>
      </c>
      <c r="E11" s="47">
        <v>117</v>
      </c>
      <c r="F11" s="52">
        <v>12</v>
      </c>
      <c r="G11" s="45">
        <f t="shared" si="2"/>
        <v>902934.39600000007</v>
      </c>
      <c r="H11" s="45">
        <f t="shared" si="3"/>
        <v>16317.6</v>
      </c>
      <c r="I11" s="45">
        <v>42.5</v>
      </c>
      <c r="J11" s="44">
        <f t="shared" si="4"/>
        <v>493868.59655809484</v>
      </c>
      <c r="K11" s="44">
        <f t="shared" si="1"/>
        <v>5926423.1586971376</v>
      </c>
      <c r="L11" s="44">
        <f t="shared" si="5"/>
        <v>21147.084000000003</v>
      </c>
      <c r="M11" s="49">
        <v>0</v>
      </c>
      <c r="N11" s="44">
        <f t="shared" ref="N11:N13" si="8">L11*M11</f>
        <v>0</v>
      </c>
      <c r="O11" s="44">
        <f t="shared" si="7"/>
        <v>1185284.6317394276</v>
      </c>
    </row>
    <row r="12" spans="1:19" ht="15.75" x14ac:dyDescent="0.25">
      <c r="A12" s="50">
        <v>2</v>
      </c>
      <c r="B12" s="46">
        <v>10640154</v>
      </c>
      <c r="C12" s="46">
        <f t="shared" si="0"/>
        <v>10640153.92019934</v>
      </c>
      <c r="D12" s="46">
        <v>57368571.827802896</v>
      </c>
      <c r="E12" s="47">
        <v>117</v>
      </c>
      <c r="F12" s="52">
        <v>21.7</v>
      </c>
      <c r="G12" s="45">
        <f t="shared" si="2"/>
        <v>902934.39600000007</v>
      </c>
      <c r="H12" s="45">
        <f t="shared" si="3"/>
        <v>16317.6</v>
      </c>
      <c r="I12" s="45">
        <v>42.5</v>
      </c>
      <c r="J12" s="44">
        <f t="shared" si="4"/>
        <v>493868.59655809484</v>
      </c>
      <c r="K12" s="44">
        <f t="shared" si="1"/>
        <v>10716948.545310657</v>
      </c>
      <c r="L12" s="44">
        <f t="shared" si="5"/>
        <v>21147.084000000003</v>
      </c>
      <c r="M12" s="49">
        <v>0</v>
      </c>
      <c r="N12" s="44">
        <f t="shared" si="8"/>
        <v>0</v>
      </c>
      <c r="O12" s="44">
        <f t="shared" si="7"/>
        <v>2143389.7090621316</v>
      </c>
    </row>
    <row r="13" spans="1:19" ht="15.75" x14ac:dyDescent="0.25">
      <c r="A13" s="50" t="s">
        <v>11</v>
      </c>
      <c r="B13" s="46">
        <v>2206484</v>
      </c>
      <c r="C13" s="46">
        <f t="shared" si="0"/>
        <v>2206483.531838573</v>
      </c>
      <c r="D13" s="46">
        <v>57368571.827802896</v>
      </c>
      <c r="E13" s="47">
        <v>117</v>
      </c>
      <c r="F13" s="52">
        <v>4.5</v>
      </c>
      <c r="G13" s="45">
        <f t="shared" si="2"/>
        <v>902934.39600000007</v>
      </c>
      <c r="H13" s="45">
        <f t="shared" si="3"/>
        <v>16317.6</v>
      </c>
      <c r="I13" s="45">
        <v>42.5</v>
      </c>
      <c r="J13" s="44">
        <f t="shared" si="4"/>
        <v>493868.59655809484</v>
      </c>
      <c r="K13" s="44">
        <f t="shared" si="1"/>
        <v>2222408.6845114268</v>
      </c>
      <c r="L13" s="44">
        <f t="shared" si="5"/>
        <v>21147.084000000003</v>
      </c>
      <c r="M13" s="49">
        <v>0</v>
      </c>
      <c r="N13" s="44">
        <f t="shared" si="8"/>
        <v>0</v>
      </c>
      <c r="O13" s="44">
        <f t="shared" si="7"/>
        <v>444481.73690228537</v>
      </c>
    </row>
    <row r="14" spans="1:19" ht="15.75" x14ac:dyDescent="0.25">
      <c r="A14" s="54" t="s">
        <v>12</v>
      </c>
      <c r="B14" s="46">
        <v>1667121</v>
      </c>
      <c r="C14" s="46">
        <f t="shared" si="0"/>
        <v>1667120.8907224771</v>
      </c>
      <c r="D14" s="46">
        <v>57368571.827802896</v>
      </c>
      <c r="E14" s="47">
        <v>117</v>
      </c>
      <c r="F14" s="52">
        <v>3.4</v>
      </c>
      <c r="G14" s="45">
        <f t="shared" si="2"/>
        <v>902934.39600000007</v>
      </c>
      <c r="H14" s="45">
        <f t="shared" si="3"/>
        <v>16317.6</v>
      </c>
      <c r="I14" s="45">
        <v>42.5</v>
      </c>
      <c r="J14" s="44">
        <f t="shared" si="4"/>
        <v>493868.59655809484</v>
      </c>
      <c r="K14" s="44">
        <f t="shared" si="1"/>
        <v>1679153.2282975225</v>
      </c>
      <c r="L14" s="44">
        <f t="shared" si="5"/>
        <v>21147.084000000003</v>
      </c>
      <c r="M14" s="49">
        <v>1</v>
      </c>
      <c r="N14" s="44">
        <f>L14*M14*12</f>
        <v>253765.00800000003</v>
      </c>
      <c r="O14" s="44">
        <f t="shared" si="7"/>
        <v>386583.64725950453</v>
      </c>
    </row>
    <row r="15" spans="1:19" ht="15.75" x14ac:dyDescent="0.25">
      <c r="A15" s="50" t="s">
        <v>13</v>
      </c>
      <c r="B15" s="46">
        <v>2794879</v>
      </c>
      <c r="C15" s="46">
        <f t="shared" si="0"/>
        <v>2794879.140328859</v>
      </c>
      <c r="D15" s="46">
        <v>57368571.827802896</v>
      </c>
      <c r="E15" s="47">
        <v>117</v>
      </c>
      <c r="F15" s="52">
        <v>5.7</v>
      </c>
      <c r="G15" s="45">
        <f t="shared" si="2"/>
        <v>902934.39600000007</v>
      </c>
      <c r="H15" s="45">
        <f t="shared" si="3"/>
        <v>16317.6</v>
      </c>
      <c r="I15" s="45">
        <v>42.5</v>
      </c>
      <c r="J15" s="44">
        <f t="shared" si="4"/>
        <v>493868.59655809484</v>
      </c>
      <c r="K15" s="44">
        <f t="shared" si="1"/>
        <v>2815051.0003811405</v>
      </c>
      <c r="L15" s="44">
        <f t="shared" si="5"/>
        <v>21147.084000000003</v>
      </c>
      <c r="M15" s="49">
        <v>0</v>
      </c>
      <c r="N15" s="44">
        <f t="shared" ref="N15:N19" si="9">L15*M15</f>
        <v>0</v>
      </c>
      <c r="O15" s="44">
        <f t="shared" si="7"/>
        <v>563010.20007622812</v>
      </c>
    </row>
    <row r="16" spans="1:19" ht="15.75" x14ac:dyDescent="0.25">
      <c r="A16" s="50" t="s">
        <v>14</v>
      </c>
      <c r="B16" s="46">
        <v>1470989</v>
      </c>
      <c r="C16" s="46">
        <f t="shared" si="0"/>
        <v>1470989.0212257153</v>
      </c>
      <c r="D16" s="46">
        <v>57368571.827802896</v>
      </c>
      <c r="E16" s="47">
        <v>117</v>
      </c>
      <c r="F16" s="52">
        <v>3</v>
      </c>
      <c r="G16" s="45">
        <f t="shared" si="2"/>
        <v>902934.39600000007</v>
      </c>
      <c r="H16" s="45">
        <f t="shared" si="3"/>
        <v>16317.6</v>
      </c>
      <c r="I16" s="45">
        <v>42.5</v>
      </c>
      <c r="J16" s="44">
        <f t="shared" si="4"/>
        <v>493868.59655809484</v>
      </c>
      <c r="K16" s="44">
        <f t="shared" si="1"/>
        <v>1481605.7896742844</v>
      </c>
      <c r="L16" s="44">
        <f t="shared" si="5"/>
        <v>21147.084000000003</v>
      </c>
      <c r="M16" s="49">
        <v>0</v>
      </c>
      <c r="N16" s="44">
        <f t="shared" si="9"/>
        <v>0</v>
      </c>
      <c r="O16" s="44">
        <f t="shared" si="7"/>
        <v>296321.15793485689</v>
      </c>
    </row>
    <row r="17" spans="1:15" ht="15.75" x14ac:dyDescent="0.25">
      <c r="A17" s="50" t="s">
        <v>15</v>
      </c>
      <c r="B17" s="46">
        <v>1961319</v>
      </c>
      <c r="C17" s="46">
        <f t="shared" si="0"/>
        <v>1961318.6949676203</v>
      </c>
      <c r="D17" s="46">
        <v>57368571.827802896</v>
      </c>
      <c r="E17" s="47">
        <v>117</v>
      </c>
      <c r="F17" s="52">
        <v>4</v>
      </c>
      <c r="G17" s="45">
        <f t="shared" si="2"/>
        <v>902934.39600000007</v>
      </c>
      <c r="H17" s="45">
        <f t="shared" si="3"/>
        <v>16317.6</v>
      </c>
      <c r="I17" s="45">
        <v>42.5</v>
      </c>
      <c r="J17" s="44">
        <f t="shared" si="4"/>
        <v>493868.59655809484</v>
      </c>
      <c r="K17" s="44">
        <f t="shared" si="1"/>
        <v>1975474.3862323794</v>
      </c>
      <c r="L17" s="44">
        <f t="shared" si="5"/>
        <v>21147.084000000003</v>
      </c>
      <c r="M17" s="49">
        <v>0</v>
      </c>
      <c r="N17" s="44">
        <f t="shared" si="9"/>
        <v>0</v>
      </c>
      <c r="O17" s="44">
        <f t="shared" si="7"/>
        <v>395094.87724647589</v>
      </c>
    </row>
    <row r="18" spans="1:15" ht="15.75" x14ac:dyDescent="0.25">
      <c r="A18" s="50" t="s">
        <v>16</v>
      </c>
      <c r="B18" s="46">
        <v>2451648</v>
      </c>
      <c r="C18" s="46">
        <f t="shared" si="0"/>
        <v>2451648.3687095256</v>
      </c>
      <c r="D18" s="46">
        <v>57368571.827802896</v>
      </c>
      <c r="E18" s="47">
        <v>117</v>
      </c>
      <c r="F18" s="52">
        <v>5</v>
      </c>
      <c r="G18" s="45">
        <f t="shared" si="2"/>
        <v>902934.39600000007</v>
      </c>
      <c r="H18" s="45">
        <f t="shared" si="3"/>
        <v>16317.6</v>
      </c>
      <c r="I18" s="45">
        <v>42.5</v>
      </c>
      <c r="J18" s="44">
        <f t="shared" si="4"/>
        <v>493868.59655809484</v>
      </c>
      <c r="K18" s="44">
        <f t="shared" si="1"/>
        <v>2469342.9827904743</v>
      </c>
      <c r="L18" s="44">
        <f t="shared" si="5"/>
        <v>21147.084000000003</v>
      </c>
      <c r="M18" s="49">
        <v>0</v>
      </c>
      <c r="N18" s="44">
        <f t="shared" si="9"/>
        <v>0</v>
      </c>
      <c r="O18" s="44">
        <f t="shared" si="7"/>
        <v>493868.5965580949</v>
      </c>
    </row>
    <row r="19" spans="1:15" ht="15.75" x14ac:dyDescent="0.25">
      <c r="A19" s="50" t="s">
        <v>17</v>
      </c>
      <c r="B19" s="46">
        <v>1470989</v>
      </c>
      <c r="C19" s="46">
        <f t="shared" si="0"/>
        <v>1470989.0212257153</v>
      </c>
      <c r="D19" s="46">
        <v>57368571.827802896</v>
      </c>
      <c r="E19" s="47">
        <v>117</v>
      </c>
      <c r="F19" s="52">
        <v>3</v>
      </c>
      <c r="G19" s="45">
        <f t="shared" si="2"/>
        <v>902934.39600000007</v>
      </c>
      <c r="H19" s="45">
        <f t="shared" si="3"/>
        <v>16317.6</v>
      </c>
      <c r="I19" s="45">
        <v>42.5</v>
      </c>
      <c r="J19" s="44">
        <f t="shared" si="4"/>
        <v>493868.59655809484</v>
      </c>
      <c r="K19" s="44">
        <f t="shared" si="1"/>
        <v>1481605.7896742844</v>
      </c>
      <c r="L19" s="44">
        <f t="shared" si="5"/>
        <v>21147.084000000003</v>
      </c>
      <c r="M19" s="49">
        <v>0</v>
      </c>
      <c r="N19" s="44">
        <f t="shared" si="9"/>
        <v>0</v>
      </c>
      <c r="O19" s="44">
        <f t="shared" si="7"/>
        <v>296321.15793485689</v>
      </c>
    </row>
    <row r="20" spans="1:15" ht="15.75" x14ac:dyDescent="0.25">
      <c r="A20" s="50" t="s">
        <v>18</v>
      </c>
      <c r="B20" s="46">
        <v>2451648</v>
      </c>
      <c r="C20" s="46">
        <f t="shared" si="0"/>
        <v>2451648.3687095256</v>
      </c>
      <c r="D20" s="46">
        <v>57368571.827802896</v>
      </c>
      <c r="E20" s="47">
        <v>117</v>
      </c>
      <c r="F20" s="52">
        <v>5</v>
      </c>
      <c r="G20" s="45">
        <f t="shared" si="2"/>
        <v>902934.39600000007</v>
      </c>
      <c r="H20" s="45">
        <f t="shared" si="3"/>
        <v>16317.6</v>
      </c>
      <c r="I20" s="45">
        <v>42.5</v>
      </c>
      <c r="J20" s="44">
        <f t="shared" si="4"/>
        <v>493868.59655809484</v>
      </c>
      <c r="K20" s="44">
        <f t="shared" si="1"/>
        <v>2469342.9827904743</v>
      </c>
      <c r="L20" s="44">
        <f t="shared" si="5"/>
        <v>21147.084000000003</v>
      </c>
      <c r="M20" s="49">
        <v>0</v>
      </c>
      <c r="N20" s="44">
        <f>L20*M20*12</f>
        <v>0</v>
      </c>
      <c r="O20" s="44">
        <f t="shared" si="7"/>
        <v>493868.5965580949</v>
      </c>
    </row>
    <row r="21" spans="1:15" ht="15.75" x14ac:dyDescent="0.25">
      <c r="A21" s="50" t="s">
        <v>19</v>
      </c>
      <c r="B21" s="46">
        <v>1667121</v>
      </c>
      <c r="C21" s="46">
        <f t="shared" si="0"/>
        <v>1667120.8907224771</v>
      </c>
      <c r="D21" s="46">
        <v>57368571.827802896</v>
      </c>
      <c r="E21" s="47">
        <v>117</v>
      </c>
      <c r="F21" s="52">
        <v>3.4</v>
      </c>
      <c r="G21" s="45">
        <f t="shared" si="2"/>
        <v>902934.39600000007</v>
      </c>
      <c r="H21" s="45">
        <f t="shared" si="3"/>
        <v>16317.6</v>
      </c>
      <c r="I21" s="45">
        <v>42.5</v>
      </c>
      <c r="J21" s="44">
        <f t="shared" si="4"/>
        <v>493868.59655809484</v>
      </c>
      <c r="K21" s="44">
        <f t="shared" si="1"/>
        <v>1679153.2282975225</v>
      </c>
      <c r="L21" s="44">
        <f t="shared" si="5"/>
        <v>21147.084000000003</v>
      </c>
      <c r="M21" s="49">
        <v>0</v>
      </c>
      <c r="N21" s="44">
        <f t="shared" ref="N21:N24" si="10">L21*M21</f>
        <v>0</v>
      </c>
      <c r="O21" s="44">
        <f t="shared" si="7"/>
        <v>335830.64565950452</v>
      </c>
    </row>
    <row r="22" spans="1:15" ht="15.75" x14ac:dyDescent="0.25">
      <c r="A22" s="50" t="s">
        <v>20</v>
      </c>
      <c r="B22" s="46">
        <v>2402615</v>
      </c>
      <c r="C22" s="46">
        <f t="shared" si="0"/>
        <v>2402615.4013353349</v>
      </c>
      <c r="D22" s="46">
        <v>57368571.827802896</v>
      </c>
      <c r="E22" s="47">
        <v>117</v>
      </c>
      <c r="F22" s="52">
        <v>4.9000000000000004</v>
      </c>
      <c r="G22" s="45">
        <f t="shared" si="2"/>
        <v>902934.39600000007</v>
      </c>
      <c r="H22" s="45">
        <f t="shared" si="3"/>
        <v>16317.6</v>
      </c>
      <c r="I22" s="45">
        <v>42.5</v>
      </c>
      <c r="J22" s="44">
        <f t="shared" si="4"/>
        <v>493868.59655809484</v>
      </c>
      <c r="K22" s="44">
        <f t="shared" si="1"/>
        <v>2419956.1231346647</v>
      </c>
      <c r="L22" s="44">
        <f t="shared" si="5"/>
        <v>21147.084000000003</v>
      </c>
      <c r="M22" s="49">
        <v>0</v>
      </c>
      <c r="N22" s="44">
        <f t="shared" si="10"/>
        <v>0</v>
      </c>
      <c r="O22" s="44">
        <f t="shared" si="7"/>
        <v>483991.22462693299</v>
      </c>
    </row>
    <row r="23" spans="1:15" ht="15.75" x14ac:dyDescent="0.25">
      <c r="A23" s="50" t="s">
        <v>21</v>
      </c>
      <c r="B23" s="46">
        <v>3726506</v>
      </c>
      <c r="C23" s="46">
        <f t="shared" si="0"/>
        <v>3726505.5204384783</v>
      </c>
      <c r="D23" s="46">
        <v>57368571.827802896</v>
      </c>
      <c r="E23" s="47">
        <v>117</v>
      </c>
      <c r="F23" s="52">
        <v>7.6</v>
      </c>
      <c r="G23" s="45">
        <f t="shared" si="2"/>
        <v>902934.39600000007</v>
      </c>
      <c r="H23" s="45">
        <f t="shared" si="3"/>
        <v>16317.6</v>
      </c>
      <c r="I23" s="45">
        <v>42.5</v>
      </c>
      <c r="J23" s="44">
        <f t="shared" si="4"/>
        <v>493868.59655809484</v>
      </c>
      <c r="K23" s="44">
        <f t="shared" si="1"/>
        <v>3753401.3338415208</v>
      </c>
      <c r="L23" s="44">
        <f t="shared" si="5"/>
        <v>21147.084000000003</v>
      </c>
      <c r="M23" s="49">
        <v>1</v>
      </c>
      <c r="N23" s="44">
        <f>L23*M23*12</f>
        <v>253765.00800000003</v>
      </c>
      <c r="O23" s="44">
        <f t="shared" si="7"/>
        <v>801433.26836830424</v>
      </c>
    </row>
    <row r="24" spans="1:15" ht="31.5" x14ac:dyDescent="0.25">
      <c r="A24" s="50" t="s">
        <v>22</v>
      </c>
      <c r="B24" s="46">
        <v>1716154</v>
      </c>
      <c r="C24" s="46">
        <f t="shared" si="0"/>
        <v>1716153.8580966678</v>
      </c>
      <c r="D24" s="46">
        <v>57368571.827802896</v>
      </c>
      <c r="E24" s="47">
        <v>117</v>
      </c>
      <c r="F24" s="52">
        <v>3.5</v>
      </c>
      <c r="G24" s="45">
        <f t="shared" si="2"/>
        <v>902934.39600000007</v>
      </c>
      <c r="H24" s="45">
        <f t="shared" si="3"/>
        <v>16317.6</v>
      </c>
      <c r="I24" s="45">
        <v>42.5</v>
      </c>
      <c r="J24" s="44">
        <f t="shared" si="4"/>
        <v>493868.59655809484</v>
      </c>
      <c r="K24" s="44">
        <f t="shared" si="1"/>
        <v>1728540.0879533319</v>
      </c>
      <c r="L24" s="44">
        <f t="shared" si="5"/>
        <v>21147.084000000003</v>
      </c>
      <c r="M24" s="49">
        <v>0</v>
      </c>
      <c r="N24" s="44">
        <f t="shared" si="10"/>
        <v>0</v>
      </c>
      <c r="O24" s="44">
        <f t="shared" si="7"/>
        <v>345708.01759066642</v>
      </c>
    </row>
    <row r="25" spans="1:15" s="69" customFormat="1" ht="15.75" x14ac:dyDescent="0.25">
      <c r="A25" s="62" t="s">
        <v>23</v>
      </c>
      <c r="B25" s="63">
        <f>SUM(B7:B24)</f>
        <v>57368572</v>
      </c>
      <c r="C25" s="63">
        <f>SUM(C7:C24)</f>
        <v>57368571.827802896</v>
      </c>
      <c r="D25" s="63"/>
      <c r="E25" s="64">
        <v>117</v>
      </c>
      <c r="F25" s="65">
        <f>SUM(F7:F24)</f>
        <v>117.00000000000001</v>
      </c>
      <c r="G25" s="66"/>
      <c r="H25" s="66"/>
      <c r="I25" s="66"/>
      <c r="J25" s="67">
        <f t="shared" si="4"/>
        <v>493868.59655809484</v>
      </c>
      <c r="K25" s="67">
        <f>SUM(K7:K24)</f>
        <v>57782625.79729709</v>
      </c>
      <c r="L25" s="67"/>
      <c r="M25" s="68">
        <v>2</v>
      </c>
      <c r="N25" s="67">
        <f>SUM(N7:N24)</f>
        <v>761295.02400000009</v>
      </c>
      <c r="O25" s="67">
        <f>SUM(O7:O24)</f>
        <v>11708784.164259417</v>
      </c>
    </row>
  </sheetData>
  <mergeCells count="1">
    <mergeCell ref="A3:O3"/>
  </mergeCells>
  <pageMargins left="0.23622047244094491" right="0.23622047244094491" top="0.74803149606299213" bottom="0.55118110236220474" header="0.31496062992125984" footer="0.31496062992125984"/>
  <pageSetup paperSize="9" scale="40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2025 год</vt:lpstr>
      <vt:lpstr>2026 год</vt:lpstr>
      <vt:lpstr>2027 год</vt:lpstr>
      <vt:lpstr>'2027 год'!Область_печати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Маргарита Николаевна Ивановская</dc:creator>
  <cp:lastModifiedBy>Старостина Рузанна Левоновна</cp:lastModifiedBy>
  <cp:lastPrinted>2024-08-23T09:37:50Z</cp:lastPrinted>
  <dcterms:created xsi:type="dcterms:W3CDTF">2023-04-04T11:38:31Z</dcterms:created>
  <dcterms:modified xsi:type="dcterms:W3CDTF">2024-08-23T09:37:57Z</dcterms:modified>
</cp:coreProperties>
</file>