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25" yWindow="330" windowWidth="29040" windowHeight="13620" firstSheet="1" activeTab="2"/>
  </bookViews>
  <sheets>
    <sheet name="документы_2021" sheetId="24" state="hidden" r:id="rId1"/>
    <sheet name="ЧООУ" sheetId="28" r:id="rId2"/>
    <sheet name="Нормативы ОО" sheetId="31" r:id="rId3"/>
  </sheets>
  <externalReferences>
    <externalReference r:id="rId4"/>
    <externalReference r:id="rId5"/>
  </externalReferences>
  <definedNames>
    <definedName name="_xlnm.Print_Titles" localSheetId="2">'Нормативы ОО'!$3:$3</definedName>
    <definedName name="_xlnm.Print_Titles" localSheetId="1">ЧООУ!$A:$C</definedName>
    <definedName name="_xlnm.Print_Area" localSheetId="2">'Нормативы ОО'!$A$1:$O$664</definedName>
    <definedName name="_xlnm.Print_Area" localSheetId="1">ЧООУ!$A$1:$BJ$28</definedName>
  </definedNames>
  <calcPr calcId="145621"/>
</workbook>
</file>

<file path=xl/calcChain.xml><?xml version="1.0" encoding="utf-8"?>
<calcChain xmlns="http://schemas.openxmlformats.org/spreadsheetml/2006/main">
  <c r="O624" i="31" l="1"/>
  <c r="N624" i="31"/>
  <c r="M624" i="31"/>
  <c r="O623" i="31"/>
  <c r="N623" i="31"/>
  <c r="M623" i="31"/>
  <c r="O622" i="31"/>
  <c r="N622" i="31"/>
  <c r="M622" i="31"/>
  <c r="O621" i="31"/>
  <c r="N621" i="31"/>
  <c r="M621" i="31"/>
  <c r="O620" i="31"/>
  <c r="N620" i="31"/>
  <c r="M620" i="31"/>
  <c r="O619" i="31"/>
  <c r="N619" i="31"/>
  <c r="M619" i="31"/>
  <c r="O618" i="31"/>
  <c r="N618" i="31"/>
  <c r="M618" i="31"/>
  <c r="O617" i="31"/>
  <c r="N617" i="31"/>
  <c r="M617" i="31"/>
  <c r="O616" i="31"/>
  <c r="N616" i="31"/>
  <c r="M616" i="31"/>
  <c r="O615" i="31"/>
  <c r="N615" i="31"/>
  <c r="M615" i="31"/>
  <c r="O614" i="31"/>
  <c r="N614" i="31"/>
  <c r="M614" i="31"/>
  <c r="O613" i="31"/>
  <c r="N613" i="31"/>
  <c r="M613" i="31"/>
  <c r="O612" i="31"/>
  <c r="N612" i="31"/>
  <c r="M612" i="31"/>
  <c r="O611" i="31"/>
  <c r="N611" i="31"/>
  <c r="M611" i="31"/>
  <c r="O610" i="31"/>
  <c r="N610" i="31"/>
  <c r="M610" i="31"/>
  <c r="O609" i="31"/>
  <c r="N609" i="31"/>
  <c r="M609" i="31"/>
  <c r="O608" i="31"/>
  <c r="N608" i="31"/>
  <c r="M608" i="31"/>
  <c r="O607" i="31"/>
  <c r="N607" i="31"/>
  <c r="M607" i="31"/>
  <c r="O606" i="31"/>
  <c r="N606" i="31"/>
  <c r="M606" i="31"/>
  <c r="O605" i="31"/>
  <c r="N605" i="31"/>
  <c r="M605" i="31"/>
  <c r="O604" i="31"/>
  <c r="N604" i="31"/>
  <c r="M604" i="31"/>
  <c r="O603" i="31"/>
  <c r="N603" i="31"/>
  <c r="M603" i="31"/>
  <c r="O602" i="31"/>
  <c r="N602" i="31"/>
  <c r="M602" i="31"/>
  <c r="O601" i="31"/>
  <c r="N601" i="31"/>
  <c r="M601" i="31"/>
  <c r="O600" i="31"/>
  <c r="N600" i="31"/>
  <c r="M600" i="31"/>
  <c r="O599" i="31"/>
  <c r="N599" i="31"/>
  <c r="M599" i="31"/>
  <c r="O598" i="31"/>
  <c r="N598" i="31"/>
  <c r="M598" i="31"/>
  <c r="O597" i="31"/>
  <c r="N597" i="31"/>
  <c r="M597" i="31"/>
  <c r="O596" i="31"/>
  <c r="N596" i="31"/>
  <c r="M596" i="31"/>
  <c r="O595" i="31"/>
  <c r="N595" i="31"/>
  <c r="M595" i="31"/>
  <c r="O594" i="31"/>
  <c r="N594" i="31"/>
  <c r="M594" i="31"/>
  <c r="O545" i="31"/>
  <c r="L544" i="31"/>
  <c r="K544" i="31"/>
  <c r="J544" i="31"/>
  <c r="I544" i="31"/>
  <c r="H544" i="31"/>
  <c r="G544" i="31"/>
  <c r="F544" i="31"/>
  <c r="E544" i="31"/>
  <c r="D544" i="31"/>
  <c r="L543" i="31"/>
  <c r="K543" i="31"/>
  <c r="J543" i="31"/>
  <c r="I543" i="31"/>
  <c r="H543" i="31"/>
  <c r="G543" i="31"/>
  <c r="F543" i="31"/>
  <c r="E543" i="31"/>
  <c r="D543" i="31"/>
  <c r="L542" i="31"/>
  <c r="K542" i="31"/>
  <c r="J542" i="31"/>
  <c r="I542" i="31"/>
  <c r="H542" i="31"/>
  <c r="G542" i="31"/>
  <c r="F542" i="31"/>
  <c r="E542" i="31"/>
  <c r="D542" i="31"/>
  <c r="L541" i="31"/>
  <c r="K541" i="31"/>
  <c r="J541" i="31"/>
  <c r="I541" i="31"/>
  <c r="H541" i="31"/>
  <c r="G541" i="31"/>
  <c r="F541" i="31"/>
  <c r="E541" i="31"/>
  <c r="D541" i="31"/>
  <c r="L540" i="31"/>
  <c r="K540" i="31"/>
  <c r="J540" i="31"/>
  <c r="I540" i="31"/>
  <c r="H540" i="31"/>
  <c r="G540" i="31"/>
  <c r="F540" i="31"/>
  <c r="E540" i="31"/>
  <c r="D540" i="31"/>
  <c r="L539" i="31"/>
  <c r="K539" i="31"/>
  <c r="J539" i="31"/>
  <c r="I539" i="31"/>
  <c r="H539" i="31"/>
  <c r="G539" i="31"/>
  <c r="F539" i="31"/>
  <c r="E539" i="31"/>
  <c r="D539" i="31"/>
  <c r="L538" i="31"/>
  <c r="K538" i="31"/>
  <c r="J538" i="31"/>
  <c r="I538" i="31"/>
  <c r="H538" i="31"/>
  <c r="G538" i="31"/>
  <c r="F538" i="31"/>
  <c r="E538" i="31"/>
  <c r="D538" i="31"/>
  <c r="L537" i="31"/>
  <c r="K537" i="31"/>
  <c r="J537" i="31"/>
  <c r="I537" i="31"/>
  <c r="H537" i="31"/>
  <c r="G537" i="31"/>
  <c r="F537" i="31"/>
  <c r="E537" i="31"/>
  <c r="D537" i="31"/>
  <c r="L536" i="31"/>
  <c r="K536" i="31"/>
  <c r="J536" i="31"/>
  <c r="I536" i="31"/>
  <c r="H536" i="31"/>
  <c r="G536" i="31"/>
  <c r="F536" i="31"/>
  <c r="E536" i="31"/>
  <c r="D536" i="31"/>
  <c r="L535" i="31"/>
  <c r="K535" i="31"/>
  <c r="J535" i="31"/>
  <c r="I535" i="31"/>
  <c r="H535" i="31"/>
  <c r="G535" i="31"/>
  <c r="F535" i="31"/>
  <c r="E535" i="31"/>
  <c r="D535" i="31"/>
  <c r="L534" i="31"/>
  <c r="K534" i="31"/>
  <c r="J534" i="31"/>
  <c r="I534" i="31"/>
  <c r="H534" i="31"/>
  <c r="G534" i="31"/>
  <c r="F534" i="31"/>
  <c r="E534" i="31"/>
  <c r="D534" i="31"/>
  <c r="L533" i="31"/>
  <c r="K533" i="31"/>
  <c r="J533" i="31"/>
  <c r="I533" i="31"/>
  <c r="H533" i="31"/>
  <c r="G533" i="31"/>
  <c r="F533" i="31"/>
  <c r="E533" i="31"/>
  <c r="D533" i="31"/>
  <c r="L532" i="31"/>
  <c r="K532" i="31"/>
  <c r="J532" i="31"/>
  <c r="I532" i="31"/>
  <c r="H532" i="31"/>
  <c r="G532" i="31"/>
  <c r="F532" i="31"/>
  <c r="E532" i="31"/>
  <c r="D532" i="31"/>
  <c r="L531" i="31"/>
  <c r="K531" i="31"/>
  <c r="J531" i="31"/>
  <c r="I531" i="31"/>
  <c r="H531" i="31"/>
  <c r="G531" i="31"/>
  <c r="F531" i="31"/>
  <c r="E531" i="31"/>
  <c r="D531" i="31"/>
  <c r="L530" i="31"/>
  <c r="K530" i="31"/>
  <c r="J530" i="31"/>
  <c r="I530" i="31"/>
  <c r="H530" i="31"/>
  <c r="G530" i="31"/>
  <c r="F530" i="31"/>
  <c r="E530" i="31"/>
  <c r="D530" i="31"/>
  <c r="L529" i="31"/>
  <c r="K529" i="31"/>
  <c r="J529" i="31"/>
  <c r="I529" i="31"/>
  <c r="H529" i="31"/>
  <c r="G529" i="31"/>
  <c r="F529" i="31"/>
  <c r="E529" i="31"/>
  <c r="D529" i="31"/>
  <c r="L528" i="31"/>
  <c r="K528" i="31"/>
  <c r="J528" i="31"/>
  <c r="I528" i="31"/>
  <c r="H528" i="31"/>
  <c r="G528" i="31"/>
  <c r="F528" i="31"/>
  <c r="E528" i="31"/>
  <c r="D528" i="31"/>
  <c r="L527" i="31"/>
  <c r="K527" i="31"/>
  <c r="J527" i="31"/>
  <c r="I527" i="31"/>
  <c r="H527" i="31"/>
  <c r="G527" i="31"/>
  <c r="F527" i="31"/>
  <c r="E527" i="31"/>
  <c r="D527" i="31"/>
  <c r="L526" i="31"/>
  <c r="K526" i="31"/>
  <c r="J526" i="31"/>
  <c r="I526" i="31"/>
  <c r="H526" i="31"/>
  <c r="G526" i="31"/>
  <c r="F526" i="31"/>
  <c r="E526" i="31"/>
  <c r="D526" i="31"/>
  <c r="L525" i="31"/>
  <c r="K525" i="31"/>
  <c r="J525" i="31"/>
  <c r="I525" i="31"/>
  <c r="H525" i="31"/>
  <c r="G525" i="31"/>
  <c r="F525" i="31"/>
  <c r="E525" i="31"/>
  <c r="D525" i="31"/>
  <c r="L524" i="31"/>
  <c r="K524" i="31"/>
  <c r="J524" i="31"/>
  <c r="I524" i="31"/>
  <c r="H524" i="31"/>
  <c r="G524" i="31"/>
  <c r="F524" i="31"/>
  <c r="E524" i="31"/>
  <c r="D524" i="31"/>
  <c r="L523" i="31"/>
  <c r="K523" i="31"/>
  <c r="J523" i="31"/>
  <c r="I523" i="31"/>
  <c r="H523" i="31"/>
  <c r="G523" i="31"/>
  <c r="F523" i="31"/>
  <c r="E523" i="31"/>
  <c r="D523" i="31"/>
  <c r="L522" i="31"/>
  <c r="K522" i="31"/>
  <c r="J522" i="31"/>
  <c r="I522" i="31"/>
  <c r="H522" i="31"/>
  <c r="G522" i="31"/>
  <c r="F522" i="31"/>
  <c r="E522" i="31"/>
  <c r="D522" i="31"/>
  <c r="O521" i="31"/>
  <c r="N521" i="31"/>
  <c r="M521" i="31"/>
  <c r="L521" i="31"/>
  <c r="K521" i="31"/>
  <c r="J521" i="31"/>
  <c r="I521" i="31"/>
  <c r="H521" i="31"/>
  <c r="G521" i="31"/>
  <c r="F521" i="31"/>
  <c r="E521" i="31"/>
  <c r="D521" i="31"/>
  <c r="O520" i="31"/>
  <c r="N520" i="31"/>
  <c r="M520" i="31"/>
  <c r="L520" i="31"/>
  <c r="K520" i="31"/>
  <c r="J520" i="31"/>
  <c r="I520" i="31"/>
  <c r="H520" i="31"/>
  <c r="G520" i="31"/>
  <c r="F520" i="31"/>
  <c r="E520" i="31"/>
  <c r="D520" i="31"/>
  <c r="O519" i="31"/>
  <c r="N519" i="31"/>
  <c r="M519" i="31"/>
  <c r="L519" i="31"/>
  <c r="K519" i="31"/>
  <c r="J519" i="31"/>
  <c r="I519" i="31"/>
  <c r="H519" i="31"/>
  <c r="G519" i="31"/>
  <c r="F519" i="31"/>
  <c r="E519" i="31"/>
  <c r="D519" i="31"/>
  <c r="O518" i="31"/>
  <c r="N518" i="31"/>
  <c r="M518" i="31"/>
  <c r="L518" i="31"/>
  <c r="K518" i="31"/>
  <c r="J518" i="31"/>
  <c r="I518" i="31"/>
  <c r="H518" i="31"/>
  <c r="G518" i="31"/>
  <c r="F518" i="31"/>
  <c r="E518" i="31"/>
  <c r="D518" i="31"/>
  <c r="O517" i="31"/>
  <c r="N517" i="31"/>
  <c r="M517" i="31"/>
  <c r="L517" i="31"/>
  <c r="K517" i="31"/>
  <c r="J517" i="31"/>
  <c r="I517" i="31"/>
  <c r="H517" i="31"/>
  <c r="G517" i="31"/>
  <c r="F517" i="31"/>
  <c r="E517" i="31"/>
  <c r="D517" i="31"/>
  <c r="O516" i="31"/>
  <c r="N516" i="31"/>
  <c r="M516" i="31"/>
  <c r="L516" i="31"/>
  <c r="K516" i="31"/>
  <c r="J516" i="31"/>
  <c r="I516" i="31"/>
  <c r="H516" i="31"/>
  <c r="G516" i="31"/>
  <c r="F516" i="31"/>
  <c r="E516" i="31"/>
  <c r="D516" i="31"/>
  <c r="O515" i="31"/>
  <c r="N515" i="31"/>
  <c r="M515" i="31"/>
  <c r="L515" i="31"/>
  <c r="K515" i="31"/>
  <c r="J515" i="31"/>
  <c r="I515" i="31"/>
  <c r="H515" i="31"/>
  <c r="G515" i="31"/>
  <c r="F515" i="31"/>
  <c r="E515" i="31"/>
  <c r="D515" i="31"/>
  <c r="O514" i="31"/>
  <c r="N514" i="31"/>
  <c r="M514" i="31"/>
  <c r="L514" i="31"/>
  <c r="K514" i="31"/>
  <c r="J514" i="31"/>
  <c r="I514" i="31"/>
  <c r="H514" i="31"/>
  <c r="G514" i="31"/>
  <c r="F514" i="31"/>
  <c r="E514" i="31"/>
  <c r="D514" i="31"/>
  <c r="O513" i="31"/>
  <c r="N513" i="31"/>
  <c r="M513" i="31"/>
  <c r="L513" i="31"/>
  <c r="K513" i="31"/>
  <c r="J513" i="31"/>
  <c r="I513" i="31"/>
  <c r="H513" i="31"/>
  <c r="G513" i="31"/>
  <c r="F513" i="31"/>
  <c r="E513" i="31"/>
  <c r="D513" i="31"/>
  <c r="O512" i="31"/>
  <c r="N512" i="31"/>
  <c r="M512" i="31"/>
  <c r="L512" i="31"/>
  <c r="K512" i="31"/>
  <c r="J512" i="31"/>
  <c r="I512" i="31"/>
  <c r="H512" i="31"/>
  <c r="G512" i="31"/>
  <c r="F512" i="31"/>
  <c r="E512" i="31"/>
  <c r="D512" i="31"/>
  <c r="O511" i="31"/>
  <c r="N511" i="31"/>
  <c r="M511" i="31"/>
  <c r="L511" i="31"/>
  <c r="K511" i="31"/>
  <c r="J511" i="31"/>
  <c r="I511" i="31"/>
  <c r="H511" i="31"/>
  <c r="G511" i="31"/>
  <c r="F511" i="31"/>
  <c r="E511" i="31"/>
  <c r="D511" i="31"/>
  <c r="O510" i="31"/>
  <c r="N510" i="31"/>
  <c r="M510" i="31"/>
  <c r="L510" i="31"/>
  <c r="K510" i="31"/>
  <c r="J510" i="31"/>
  <c r="I510" i="31"/>
  <c r="H510" i="31"/>
  <c r="G510" i="31"/>
  <c r="F510" i="31"/>
  <c r="E510" i="31"/>
  <c r="D510" i="31"/>
  <c r="O509" i="31"/>
  <c r="N509" i="31"/>
  <c r="M509" i="31"/>
  <c r="L509" i="31"/>
  <c r="K509" i="31"/>
  <c r="J509" i="31"/>
  <c r="I509" i="31"/>
  <c r="H509" i="31"/>
  <c r="G509" i="31"/>
  <c r="F509" i="31"/>
  <c r="E509" i="31"/>
  <c r="D509" i="31"/>
  <c r="O508" i="31"/>
  <c r="N508" i="31"/>
  <c r="M508" i="31"/>
  <c r="L508" i="31"/>
  <c r="K508" i="31"/>
  <c r="J508" i="31"/>
  <c r="I508" i="31"/>
  <c r="H508" i="31"/>
  <c r="G508" i="31"/>
  <c r="F508" i="31"/>
  <c r="E508" i="31"/>
  <c r="D508" i="31"/>
  <c r="O507" i="31"/>
  <c r="M505" i="31" s="1"/>
  <c r="N507" i="31"/>
  <c r="M507" i="31"/>
  <c r="L507" i="31"/>
  <c r="K507" i="31"/>
  <c r="J507" i="31"/>
  <c r="I507" i="31"/>
  <c r="H507" i="31"/>
  <c r="G507" i="31"/>
  <c r="F507" i="31"/>
  <c r="E507" i="31"/>
  <c r="D507" i="31"/>
  <c r="O505" i="31"/>
  <c r="M411" i="31"/>
  <c r="O410" i="31"/>
  <c r="F406" i="31"/>
  <c r="E406" i="31"/>
  <c r="D406" i="31"/>
  <c r="F405" i="31"/>
  <c r="E405" i="31"/>
  <c r="D405" i="31"/>
  <c r="F404" i="31"/>
  <c r="E404" i="31"/>
  <c r="D404" i="31"/>
  <c r="F403" i="31"/>
  <c r="E403" i="31"/>
  <c r="D403" i="31"/>
  <c r="F402" i="31"/>
  <c r="E402" i="31"/>
  <c r="D402" i="31"/>
  <c r="G401" i="31"/>
  <c r="F401" i="31"/>
  <c r="E401" i="31"/>
  <c r="D401" i="31"/>
  <c r="K400" i="31"/>
  <c r="F400" i="31"/>
  <c r="E400" i="31"/>
  <c r="D400" i="31"/>
  <c r="F399" i="31"/>
  <c r="E399" i="31"/>
  <c r="D399" i="31"/>
  <c r="F398" i="31"/>
  <c r="E398" i="31"/>
  <c r="D398" i="31"/>
  <c r="H397" i="31"/>
  <c r="F397" i="31"/>
  <c r="E397" i="31"/>
  <c r="D397" i="31"/>
  <c r="F396" i="31"/>
  <c r="E396" i="31"/>
  <c r="D396" i="31"/>
  <c r="F395" i="31"/>
  <c r="E395" i="31"/>
  <c r="D395" i="31"/>
  <c r="F394" i="31"/>
  <c r="E394" i="31"/>
  <c r="D394" i="31"/>
  <c r="G393" i="31"/>
  <c r="F393" i="31"/>
  <c r="E393" i="31"/>
  <c r="D393" i="31"/>
  <c r="G392" i="31"/>
  <c r="F392" i="31"/>
  <c r="E392" i="31"/>
  <c r="D392" i="31"/>
  <c r="H391" i="31"/>
  <c r="F391" i="31"/>
  <c r="E391" i="31"/>
  <c r="D391" i="31"/>
  <c r="G390" i="31"/>
  <c r="F390" i="31"/>
  <c r="E390" i="31"/>
  <c r="D390" i="31"/>
  <c r="H389" i="31"/>
  <c r="F389" i="31"/>
  <c r="E389" i="31"/>
  <c r="D389" i="31"/>
  <c r="F388" i="31"/>
  <c r="E388" i="31"/>
  <c r="D388" i="31"/>
  <c r="F387" i="31"/>
  <c r="E387" i="31"/>
  <c r="D387" i="31"/>
  <c r="F386" i="31"/>
  <c r="E386" i="31"/>
  <c r="D386" i="31"/>
  <c r="F385" i="31"/>
  <c r="E385" i="31"/>
  <c r="D385" i="31"/>
  <c r="F384" i="31"/>
  <c r="E384" i="31"/>
  <c r="D384" i="31"/>
  <c r="I383" i="31"/>
  <c r="F383" i="31"/>
  <c r="E383" i="31"/>
  <c r="D383" i="31"/>
  <c r="H382" i="31"/>
  <c r="F382" i="31"/>
  <c r="E382" i="31"/>
  <c r="D382" i="31"/>
  <c r="N381" i="31"/>
  <c r="F381" i="31"/>
  <c r="E381" i="31"/>
  <c r="D381" i="31"/>
  <c r="M380" i="31"/>
  <c r="H380" i="31"/>
  <c r="F380" i="31"/>
  <c r="E380" i="31"/>
  <c r="D380" i="31"/>
  <c r="N379" i="31"/>
  <c r="I379" i="31"/>
  <c r="F379" i="31"/>
  <c r="E379" i="31"/>
  <c r="D379" i="31"/>
  <c r="H378" i="31"/>
  <c r="F378" i="31"/>
  <c r="E378" i="31"/>
  <c r="D378" i="31"/>
  <c r="G377" i="31"/>
  <c r="F377" i="31"/>
  <c r="E377" i="31"/>
  <c r="D377" i="31"/>
  <c r="H376" i="31"/>
  <c r="F376" i="31"/>
  <c r="E376" i="31"/>
  <c r="D376" i="31"/>
  <c r="G375" i="31"/>
  <c r="F375" i="31"/>
  <c r="E375" i="31"/>
  <c r="D375" i="31"/>
  <c r="N374" i="31"/>
  <c r="F374" i="31"/>
  <c r="E374" i="31"/>
  <c r="D374" i="31"/>
  <c r="J373" i="31"/>
  <c r="F373" i="31"/>
  <c r="E373" i="31"/>
  <c r="D373" i="31"/>
  <c r="N372" i="31"/>
  <c r="H372" i="31"/>
  <c r="F372" i="31"/>
  <c r="E372" i="31"/>
  <c r="D372" i="31"/>
  <c r="M369" i="31"/>
  <c r="N377" i="31" s="1"/>
  <c r="J369" i="31"/>
  <c r="K389" i="31" s="1"/>
  <c r="G369" i="31"/>
  <c r="I396" i="31" s="1"/>
  <c r="O368" i="31"/>
  <c r="K327" i="31"/>
  <c r="L327" i="31" s="1"/>
  <c r="J327" i="31"/>
  <c r="H327" i="31"/>
  <c r="I327" i="31" s="1"/>
  <c r="G327" i="31"/>
  <c r="F327" i="31"/>
  <c r="E327" i="31"/>
  <c r="D327" i="31"/>
  <c r="K326" i="31"/>
  <c r="L326" i="31" s="1"/>
  <c r="J326" i="31"/>
  <c r="H326" i="31"/>
  <c r="I326" i="31" s="1"/>
  <c r="G326" i="31"/>
  <c r="E326" i="31"/>
  <c r="F326" i="31" s="1"/>
  <c r="D326" i="31"/>
  <c r="L325" i="31"/>
  <c r="K325" i="31"/>
  <c r="J325" i="31"/>
  <c r="H325" i="31"/>
  <c r="I325" i="31" s="1"/>
  <c r="G325" i="31"/>
  <c r="E325" i="31"/>
  <c r="F325" i="31" s="1"/>
  <c r="D325" i="31"/>
  <c r="M323" i="31"/>
  <c r="J323" i="31"/>
  <c r="G323" i="31"/>
  <c r="D323" i="31"/>
  <c r="M322" i="31"/>
  <c r="J322" i="31"/>
  <c r="G322" i="31"/>
  <c r="D322" i="31"/>
  <c r="M321" i="31"/>
  <c r="J321" i="31"/>
  <c r="G321" i="31"/>
  <c r="D321" i="31"/>
  <c r="M320" i="31"/>
  <c r="J320" i="31"/>
  <c r="G320" i="31"/>
  <c r="D320" i="31"/>
  <c r="M319" i="31"/>
  <c r="J319" i="31"/>
  <c r="G319" i="31"/>
  <c r="D319" i="31"/>
  <c r="M318" i="31"/>
  <c r="J318" i="31"/>
  <c r="G318" i="31"/>
  <c r="D318" i="31"/>
  <c r="O314" i="31"/>
  <c r="L273" i="31"/>
  <c r="K273" i="31"/>
  <c r="J273" i="31"/>
  <c r="I273" i="31"/>
  <c r="H273" i="31"/>
  <c r="G273" i="31"/>
  <c r="F273" i="31"/>
  <c r="E273" i="31"/>
  <c r="D273" i="31"/>
  <c r="L272" i="31"/>
  <c r="K272" i="31"/>
  <c r="J272" i="31"/>
  <c r="I272" i="31"/>
  <c r="H272" i="31"/>
  <c r="G272" i="31"/>
  <c r="F272" i="31"/>
  <c r="E272" i="31"/>
  <c r="D272" i="31"/>
  <c r="L271" i="31"/>
  <c r="K271" i="31"/>
  <c r="J271" i="31"/>
  <c r="I271" i="31"/>
  <c r="H271" i="31"/>
  <c r="G271" i="31"/>
  <c r="F271" i="31"/>
  <c r="E271" i="31"/>
  <c r="D271" i="31"/>
  <c r="L270" i="31"/>
  <c r="K270" i="31"/>
  <c r="J270" i="31"/>
  <c r="I270" i="31"/>
  <c r="H270" i="31"/>
  <c r="G270" i="31"/>
  <c r="F270" i="31"/>
  <c r="E270" i="31"/>
  <c r="D270" i="31"/>
  <c r="O269" i="31"/>
  <c r="N269" i="31"/>
  <c r="M269" i="31"/>
  <c r="L269" i="31"/>
  <c r="K269" i="31"/>
  <c r="J269" i="31"/>
  <c r="I269" i="31"/>
  <c r="H269" i="31"/>
  <c r="G269" i="31"/>
  <c r="F269" i="31"/>
  <c r="E269" i="31"/>
  <c r="D269" i="31"/>
  <c r="F266" i="31"/>
  <c r="E266" i="31"/>
  <c r="D266" i="31"/>
  <c r="F265" i="31"/>
  <c r="E265" i="31"/>
  <c r="D265" i="31"/>
  <c r="F264" i="31"/>
  <c r="E264" i="31"/>
  <c r="D264" i="31"/>
  <c r="F263" i="31"/>
  <c r="E263" i="31"/>
  <c r="D263" i="31"/>
  <c r="F262" i="31"/>
  <c r="E262" i="31"/>
  <c r="D262" i="31"/>
  <c r="G249" i="31"/>
  <c r="J249" i="31" s="1"/>
  <c r="M246" i="31"/>
  <c r="J246" i="31"/>
  <c r="G246" i="31"/>
  <c r="M245" i="31"/>
  <c r="G245" i="31"/>
  <c r="E245" i="31"/>
  <c r="D245" i="31"/>
  <c r="J245" i="31" s="1"/>
  <c r="M244" i="31"/>
  <c r="J244" i="31"/>
  <c r="G244" i="31"/>
  <c r="E244" i="31"/>
  <c r="G243" i="31"/>
  <c r="I266" i="31" s="1"/>
  <c r="E243" i="31"/>
  <c r="D241" i="31"/>
  <c r="D242" i="31" s="1"/>
  <c r="E239" i="31"/>
  <c r="E241" i="31" s="1"/>
  <c r="E242" i="31" s="1"/>
  <c r="D237" i="31"/>
  <c r="D236" i="31"/>
  <c r="G235" i="31"/>
  <c r="D235" i="31"/>
  <c r="D234" i="31"/>
  <c r="D232" i="31"/>
  <c r="D231" i="31"/>
  <c r="D230" i="31"/>
  <c r="D229" i="31"/>
  <c r="D228" i="31"/>
  <c r="D225" i="31"/>
  <c r="D224" i="31"/>
  <c r="J223" i="31"/>
  <c r="D223" i="31"/>
  <c r="D222" i="31"/>
  <c r="D221" i="31"/>
  <c r="D220" i="31"/>
  <c r="D217" i="31"/>
  <c r="D216" i="31"/>
  <c r="D215" i="31"/>
  <c r="D214" i="31"/>
  <c r="D213" i="31"/>
  <c r="D212" i="31"/>
  <c r="O209" i="31"/>
  <c r="N209" i="31"/>
  <c r="M209" i="31"/>
  <c r="L209" i="31"/>
  <c r="K209" i="31"/>
  <c r="J209" i="31"/>
  <c r="I209" i="31"/>
  <c r="H209" i="31"/>
  <c r="G209" i="31"/>
  <c r="F209" i="31"/>
  <c r="E209" i="31"/>
  <c r="D209" i="31"/>
  <c r="O208" i="31"/>
  <c r="N208" i="31"/>
  <c r="M208" i="31"/>
  <c r="L208" i="31"/>
  <c r="K208" i="31"/>
  <c r="J208" i="31"/>
  <c r="I208" i="31"/>
  <c r="H208" i="31"/>
  <c r="G208" i="31"/>
  <c r="F208" i="31"/>
  <c r="E208" i="31"/>
  <c r="D208" i="31"/>
  <c r="O207" i="31"/>
  <c r="N207" i="31"/>
  <c r="M207" i="31"/>
  <c r="L207" i="31"/>
  <c r="K207" i="31"/>
  <c r="J207" i="31"/>
  <c r="I207" i="31"/>
  <c r="H207" i="31"/>
  <c r="G207" i="31"/>
  <c r="F207" i="31"/>
  <c r="E207" i="31"/>
  <c r="D207" i="31"/>
  <c r="O206" i="31"/>
  <c r="N206" i="31"/>
  <c r="M206" i="31"/>
  <c r="L206" i="31"/>
  <c r="K206" i="31"/>
  <c r="J206" i="31"/>
  <c r="I206" i="31"/>
  <c r="H206" i="31"/>
  <c r="G206" i="31"/>
  <c r="F206" i="31"/>
  <c r="E206" i="31"/>
  <c r="D206" i="31"/>
  <c r="O205" i="31"/>
  <c r="N205" i="31"/>
  <c r="M205" i="31"/>
  <c r="L205" i="31"/>
  <c r="K205" i="31"/>
  <c r="J205" i="31"/>
  <c r="I205" i="31"/>
  <c r="H205" i="31"/>
  <c r="G205" i="31"/>
  <c r="F205" i="31"/>
  <c r="E205" i="31"/>
  <c r="D205" i="31"/>
  <c r="O204" i="31"/>
  <c r="N204" i="31"/>
  <c r="M204" i="31"/>
  <c r="L204" i="31"/>
  <c r="K204" i="31"/>
  <c r="J204" i="31"/>
  <c r="I204" i="31"/>
  <c r="H204" i="31"/>
  <c r="G204" i="31"/>
  <c r="F204" i="31"/>
  <c r="E204" i="31"/>
  <c r="D204" i="31"/>
  <c r="O203" i="31"/>
  <c r="N203" i="31"/>
  <c r="M203" i="31"/>
  <c r="L203" i="31"/>
  <c r="K203" i="31"/>
  <c r="J203" i="31"/>
  <c r="I203" i="31"/>
  <c r="H203" i="31"/>
  <c r="G203" i="31"/>
  <c r="F203" i="31"/>
  <c r="E203" i="31"/>
  <c r="D203" i="31"/>
  <c r="O202" i="31"/>
  <c r="J186" i="31"/>
  <c r="M177" i="31"/>
  <c r="O171" i="31"/>
  <c r="M170" i="31"/>
  <c r="M215" i="31" s="1"/>
  <c r="J170" i="31"/>
  <c r="J222" i="31" s="1"/>
  <c r="G170" i="31"/>
  <c r="G215" i="31" s="1"/>
  <c r="D170" i="31"/>
  <c r="D186" i="31" s="1"/>
  <c r="J168" i="31"/>
  <c r="J166" i="31"/>
  <c r="G163" i="31"/>
  <c r="G161" i="31"/>
  <c r="J159" i="31"/>
  <c r="D158" i="31"/>
  <c r="G153" i="31"/>
  <c r="J151" i="31"/>
  <c r="J148" i="31"/>
  <c r="G147" i="31"/>
  <c r="G145" i="31"/>
  <c r="G143" i="31"/>
  <c r="G142" i="31"/>
  <c r="O141" i="31"/>
  <c r="M140" i="31"/>
  <c r="M148" i="31" s="1"/>
  <c r="J140" i="31"/>
  <c r="J169" i="31" s="1"/>
  <c r="G140" i="31"/>
  <c r="G199" i="31" s="1"/>
  <c r="D140" i="31"/>
  <c r="D192" i="31" s="1"/>
  <c r="J139" i="31"/>
  <c r="G139" i="31"/>
  <c r="D139" i="31"/>
  <c r="J138" i="31"/>
  <c r="G138" i="31"/>
  <c r="D138" i="31"/>
  <c r="J137" i="31"/>
  <c r="G137" i="31"/>
  <c r="D137" i="31"/>
  <c r="J134" i="31"/>
  <c r="G134" i="31"/>
  <c r="D134" i="31"/>
  <c r="J133" i="31"/>
  <c r="G133" i="31"/>
  <c r="D133" i="31"/>
  <c r="J132" i="31"/>
  <c r="G132" i="31"/>
  <c r="D132" i="31"/>
  <c r="J127" i="31"/>
  <c r="G127" i="31"/>
  <c r="D127" i="31"/>
  <c r="J125" i="31"/>
  <c r="G125" i="31"/>
  <c r="D125" i="31"/>
  <c r="M119" i="31"/>
  <c r="J119" i="31"/>
  <c r="G119" i="31"/>
  <c r="D119" i="31"/>
  <c r="M117" i="31"/>
  <c r="J117" i="31"/>
  <c r="G117" i="31"/>
  <c r="D117" i="31"/>
  <c r="O111" i="31"/>
  <c r="J108" i="31"/>
  <c r="G108" i="31"/>
  <c r="D108" i="31"/>
  <c r="J107" i="31"/>
  <c r="G107" i="31"/>
  <c r="D107" i="31"/>
  <c r="J106" i="31"/>
  <c r="G106" i="31"/>
  <c r="D106" i="31"/>
  <c r="D311" i="31" s="1"/>
  <c r="J105" i="31"/>
  <c r="G105" i="31"/>
  <c r="D105" i="31"/>
  <c r="J104" i="31"/>
  <c r="G104" i="31"/>
  <c r="D104" i="31"/>
  <c r="J103" i="31"/>
  <c r="G103" i="31"/>
  <c r="D103" i="31"/>
  <c r="J102" i="31"/>
  <c r="G102" i="31"/>
  <c r="D102" i="31"/>
  <c r="J101" i="31"/>
  <c r="G101" i="31"/>
  <c r="D101" i="31"/>
  <c r="J100" i="31"/>
  <c r="G100" i="31"/>
  <c r="D100" i="31"/>
  <c r="J99" i="31"/>
  <c r="G99" i="31"/>
  <c r="D99" i="31"/>
  <c r="J98" i="31"/>
  <c r="G98" i="31"/>
  <c r="D98" i="31"/>
  <c r="J97" i="31"/>
  <c r="G97" i="31"/>
  <c r="D97" i="31"/>
  <c r="J96" i="31"/>
  <c r="G96" i="31"/>
  <c r="D96" i="31"/>
  <c r="J95" i="31"/>
  <c r="G95" i="31"/>
  <c r="D95" i="31"/>
  <c r="J94" i="31"/>
  <c r="G94" i="31"/>
  <c r="D94" i="31"/>
  <c r="J93" i="31"/>
  <c r="G93" i="31"/>
  <c r="D93" i="31"/>
  <c r="J92" i="31"/>
  <c r="G92" i="31"/>
  <c r="D92" i="31"/>
  <c r="J91" i="31"/>
  <c r="G91" i="31"/>
  <c r="D91" i="31"/>
  <c r="J90" i="31"/>
  <c r="G90" i="31"/>
  <c r="D90" i="31"/>
  <c r="J89" i="31"/>
  <c r="G89" i="31"/>
  <c r="D89" i="31"/>
  <c r="J88" i="31"/>
  <c r="G88" i="31"/>
  <c r="D88" i="31"/>
  <c r="J87" i="31"/>
  <c r="G87" i="31"/>
  <c r="D87" i="31"/>
  <c r="J86" i="31"/>
  <c r="G86" i="31"/>
  <c r="D86" i="31"/>
  <c r="M85" i="31"/>
  <c r="J85" i="31"/>
  <c r="G85" i="31"/>
  <c r="D85" i="31"/>
  <c r="M84" i="31"/>
  <c r="J84" i="31"/>
  <c r="G84" i="31"/>
  <c r="D84" i="31"/>
  <c r="M83" i="31"/>
  <c r="J83" i="31"/>
  <c r="G83" i="31"/>
  <c r="D83" i="31"/>
  <c r="M82" i="31"/>
  <c r="J82" i="31"/>
  <c r="G82" i="31"/>
  <c r="D82" i="31"/>
  <c r="M81" i="31"/>
  <c r="J81" i="31"/>
  <c r="G81" i="31"/>
  <c r="D81" i="31"/>
  <c r="M80" i="31"/>
  <c r="J80" i="31"/>
  <c r="G80" i="31"/>
  <c r="D80" i="31"/>
  <c r="M79" i="31"/>
  <c r="J79" i="31"/>
  <c r="G79" i="31"/>
  <c r="D79" i="31"/>
  <c r="M78" i="31"/>
  <c r="J78" i="31"/>
  <c r="G78" i="31"/>
  <c r="D78" i="31"/>
  <c r="O77" i="31"/>
  <c r="N77" i="31"/>
  <c r="M77" i="31"/>
  <c r="L77" i="31"/>
  <c r="K77" i="31"/>
  <c r="J77" i="31"/>
  <c r="I77" i="31"/>
  <c r="H77" i="31"/>
  <c r="G77" i="31"/>
  <c r="F77" i="31"/>
  <c r="E77" i="31"/>
  <c r="D77" i="31"/>
  <c r="O76" i="31"/>
  <c r="N76" i="31"/>
  <c r="M76" i="31"/>
  <c r="L76" i="31"/>
  <c r="K76" i="31"/>
  <c r="J76" i="31"/>
  <c r="I76" i="31"/>
  <c r="H76" i="31"/>
  <c r="G76" i="31"/>
  <c r="F76" i="31"/>
  <c r="F281" i="31" s="1"/>
  <c r="E76" i="31"/>
  <c r="E281" i="31" s="1"/>
  <c r="D76" i="31"/>
  <c r="O75" i="31"/>
  <c r="N75" i="31"/>
  <c r="M75" i="31"/>
  <c r="L75" i="31"/>
  <c r="K75" i="31"/>
  <c r="J75" i="31"/>
  <c r="I75" i="31"/>
  <c r="H75" i="31"/>
  <c r="G75" i="31"/>
  <c r="F75" i="31"/>
  <c r="E75" i="31"/>
  <c r="D75" i="31"/>
  <c r="O74" i="31"/>
  <c r="N74" i="31"/>
  <c r="M74" i="31"/>
  <c r="L74" i="31"/>
  <c r="K74" i="31"/>
  <c r="J74" i="31"/>
  <c r="I74" i="31"/>
  <c r="H74" i="31"/>
  <c r="G74" i="31"/>
  <c r="F74" i="31"/>
  <c r="F279" i="31" s="1"/>
  <c r="E74" i="31"/>
  <c r="E279" i="31" s="1"/>
  <c r="D74" i="31"/>
  <c r="O73" i="31"/>
  <c r="N73" i="31"/>
  <c r="M73" i="31"/>
  <c r="L73" i="31"/>
  <c r="K73" i="31"/>
  <c r="J73" i="31"/>
  <c r="I73" i="31"/>
  <c r="H73" i="31"/>
  <c r="G73" i="31"/>
  <c r="F73" i="31"/>
  <c r="E73" i="31"/>
  <c r="D73" i="31"/>
  <c r="O72" i="31"/>
  <c r="N72" i="31"/>
  <c r="M72" i="31"/>
  <c r="L72" i="31"/>
  <c r="K72" i="31"/>
  <c r="J72" i="31"/>
  <c r="I72" i="31"/>
  <c r="H72" i="31"/>
  <c r="G72" i="31"/>
  <c r="F72" i="31"/>
  <c r="F277" i="31" s="1"/>
  <c r="E72" i="31"/>
  <c r="E277" i="31" s="1"/>
  <c r="D72" i="31"/>
  <c r="O71" i="31"/>
  <c r="N71" i="31"/>
  <c r="M71" i="31"/>
  <c r="L71" i="31"/>
  <c r="K71" i="31"/>
  <c r="J71" i="31"/>
  <c r="I71" i="31"/>
  <c r="H71" i="31"/>
  <c r="G71" i="31"/>
  <c r="F71" i="31"/>
  <c r="E71" i="31"/>
  <c r="D71" i="31"/>
  <c r="O69" i="31"/>
  <c r="O4" i="31"/>
  <c r="E276" i="31" l="1"/>
  <c r="J176" i="31"/>
  <c r="G222" i="31"/>
  <c r="G373" i="31"/>
  <c r="H374" i="31"/>
  <c r="J375" i="31"/>
  <c r="N376" i="31"/>
  <c r="O377" i="31"/>
  <c r="I381" i="31"/>
  <c r="L382" i="31"/>
  <c r="J385" i="31"/>
  <c r="L396" i="31"/>
  <c r="D177" i="31"/>
  <c r="E278" i="31"/>
  <c r="E332" i="31" s="1"/>
  <c r="E282" i="31"/>
  <c r="G144" i="31"/>
  <c r="M149" i="31"/>
  <c r="D184" i="31"/>
  <c r="E295" i="31" s="1"/>
  <c r="D279" i="31"/>
  <c r="D281" i="31"/>
  <c r="M144" i="31"/>
  <c r="J150" i="31"/>
  <c r="J160" i="31"/>
  <c r="G169" i="31"/>
  <c r="M176" i="31"/>
  <c r="J184" i="31"/>
  <c r="J215" i="31"/>
  <c r="G266" i="31"/>
  <c r="G372" i="31"/>
  <c r="H373" i="31"/>
  <c r="J374" i="31"/>
  <c r="N375" i="31"/>
  <c r="L381" i="31"/>
  <c r="N382" i="31"/>
  <c r="M385" i="31"/>
  <c r="J387" i="31"/>
  <c r="G398" i="31"/>
  <c r="G400" i="31"/>
  <c r="J145" i="31"/>
  <c r="G152" i="31"/>
  <c r="G162" i="31"/>
  <c r="J177" i="31"/>
  <c r="J185" i="31"/>
  <c r="G216" i="31"/>
  <c r="J372" i="31"/>
  <c r="N373" i="31"/>
  <c r="H379" i="31"/>
  <c r="J380" i="31"/>
  <c r="H384" i="31"/>
  <c r="L393" i="31"/>
  <c r="J395" i="31"/>
  <c r="I402" i="31"/>
  <c r="I404" i="31"/>
  <c r="I406" i="31"/>
  <c r="D185" i="31"/>
  <c r="L384" i="31"/>
  <c r="D276" i="31"/>
  <c r="D330" i="31" s="1"/>
  <c r="D278" i="31"/>
  <c r="D280" i="31"/>
  <c r="D282" i="31"/>
  <c r="M142" i="31"/>
  <c r="M147" i="31"/>
  <c r="G155" i="31"/>
  <c r="D166" i="31"/>
  <c r="F307" i="31" s="1"/>
  <c r="G178" i="31"/>
  <c r="G192" i="31"/>
  <c r="D277" i="31"/>
  <c r="G376" i="31"/>
  <c r="H377" i="31"/>
  <c r="I378" i="31"/>
  <c r="L379" i="31"/>
  <c r="H383" i="31"/>
  <c r="H386" i="31"/>
  <c r="I388" i="31"/>
  <c r="K397" i="31"/>
  <c r="H399" i="31"/>
  <c r="E280" i="31"/>
  <c r="E334" i="31" s="1"/>
  <c r="J178" i="31"/>
  <c r="G194" i="31"/>
  <c r="J377" i="31"/>
  <c r="J378" i="31"/>
  <c r="L388" i="31"/>
  <c r="F276" i="31"/>
  <c r="F278" i="31"/>
  <c r="F280" i="31"/>
  <c r="F334" i="31" s="1"/>
  <c r="F282" i="31"/>
  <c r="F336" i="31" s="1"/>
  <c r="J143" i="31"/>
  <c r="G149" i="31"/>
  <c r="J158" i="31"/>
  <c r="J167" i="31"/>
  <c r="G176" i="31"/>
  <c r="M178" i="31"/>
  <c r="G197" i="31"/>
  <c r="G374" i="31"/>
  <c r="H375" i="31"/>
  <c r="J376" i="31"/>
  <c r="M377" i="31"/>
  <c r="M378" i="31"/>
  <c r="I382" i="31"/>
  <c r="M383" i="31"/>
  <c r="I394" i="31"/>
  <c r="L401" i="31"/>
  <c r="L403" i="31"/>
  <c r="L405" i="31"/>
  <c r="G505" i="31"/>
  <c r="H280" i="31"/>
  <c r="F331" i="31"/>
  <c r="F333" i="31"/>
  <c r="F335" i="31"/>
  <c r="F310" i="31"/>
  <c r="D365" i="31"/>
  <c r="F361" i="31"/>
  <c r="F330" i="31"/>
  <c r="F332" i="31"/>
  <c r="E330" i="31"/>
  <c r="I277" i="31"/>
  <c r="I281" i="31"/>
  <c r="E336" i="31"/>
  <c r="J142" i="31"/>
  <c r="J144" i="31"/>
  <c r="J147" i="31"/>
  <c r="J149" i="31"/>
  <c r="D152" i="31"/>
  <c r="D293" i="31" s="1"/>
  <c r="J155" i="31"/>
  <c r="G158" i="31"/>
  <c r="D161" i="31"/>
  <c r="F302" i="31" s="1"/>
  <c r="J163" i="31"/>
  <c r="G166" i="31"/>
  <c r="D169" i="31"/>
  <c r="D310" i="31" s="1"/>
  <c r="D176" i="31"/>
  <c r="F287" i="31" s="1"/>
  <c r="D178" i="31"/>
  <c r="G185" i="31"/>
  <c r="D197" i="31"/>
  <c r="D412" i="31"/>
  <c r="F296" i="31"/>
  <c r="D312" i="31"/>
  <c r="F312" i="31"/>
  <c r="D143" i="31"/>
  <c r="E284" i="31" s="1"/>
  <c r="D145" i="31"/>
  <c r="F286" i="31" s="1"/>
  <c r="D148" i="31"/>
  <c r="D289" i="31" s="1"/>
  <c r="D150" i="31"/>
  <c r="F291" i="31" s="1"/>
  <c r="J152" i="31"/>
  <c r="G156" i="31"/>
  <c r="D159" i="31"/>
  <c r="E300" i="31" s="1"/>
  <c r="J161" i="31"/>
  <c r="G164" i="31"/>
  <c r="D167" i="31"/>
  <c r="E308" i="31" s="1"/>
  <c r="G186" i="31"/>
  <c r="H297" i="31" s="1"/>
  <c r="D199" i="31"/>
  <c r="M216" i="31"/>
  <c r="G223" i="31"/>
  <c r="G230" i="31"/>
  <c r="G265" i="31"/>
  <c r="D331" i="31"/>
  <c r="D333" i="31"/>
  <c r="D335" i="31"/>
  <c r="F293" i="31"/>
  <c r="E293" i="31"/>
  <c r="D156" i="31"/>
  <c r="D297" i="31" s="1"/>
  <c r="D164" i="31"/>
  <c r="E291" i="31"/>
  <c r="E299" i="31"/>
  <c r="E307" i="31"/>
  <c r="J194" i="31"/>
  <c r="J235" i="31"/>
  <c r="J230" i="31"/>
  <c r="J197" i="31"/>
  <c r="G148" i="31"/>
  <c r="I289" i="31" s="1"/>
  <c r="G150" i="31"/>
  <c r="D153" i="31"/>
  <c r="J156" i="31"/>
  <c r="G159" i="31"/>
  <c r="D162" i="31"/>
  <c r="E303" i="31" s="1"/>
  <c r="J164" i="31"/>
  <c r="G167" i="31"/>
  <c r="J199" i="31"/>
  <c r="G264" i="31"/>
  <c r="G311" i="31" s="1"/>
  <c r="H263" i="31"/>
  <c r="H304" i="31" s="1"/>
  <c r="I262" i="31"/>
  <c r="I290" i="31" s="1"/>
  <c r="H266" i="31"/>
  <c r="H313" i="31" s="1"/>
  <c r="I265" i="31"/>
  <c r="I312" i="31" s="1"/>
  <c r="G262" i="31"/>
  <c r="H265" i="31"/>
  <c r="H312" i="31" s="1"/>
  <c r="D299" i="31"/>
  <c r="H301" i="31"/>
  <c r="E286" i="31"/>
  <c r="D286" i="31"/>
  <c r="E311" i="31"/>
  <c r="F311" i="31"/>
  <c r="I276" i="31"/>
  <c r="E331" i="31"/>
  <c r="I278" i="31"/>
  <c r="E333" i="31"/>
  <c r="I280" i="31"/>
  <c r="E335" i="31"/>
  <c r="I282" i="31"/>
  <c r="I283" i="31"/>
  <c r="G283" i="31"/>
  <c r="I285" i="31"/>
  <c r="G285" i="31"/>
  <c r="G289" i="31"/>
  <c r="H291" i="31"/>
  <c r="F294" i="31"/>
  <c r="E294" i="31"/>
  <c r="D294" i="31"/>
  <c r="H299" i="31"/>
  <c r="D302" i="31"/>
  <c r="H307" i="31"/>
  <c r="D157" i="31"/>
  <c r="D298" i="31" s="1"/>
  <c r="D165" i="31"/>
  <c r="D306" i="31" s="1"/>
  <c r="G214" i="31"/>
  <c r="G287" i="31" s="1"/>
  <c r="G237" i="31"/>
  <c r="H310" i="31" s="1"/>
  <c r="J243" i="31"/>
  <c r="H264" i="31"/>
  <c r="H311" i="31" s="1"/>
  <c r="F299" i="31"/>
  <c r="E312" i="31"/>
  <c r="H294" i="31"/>
  <c r="H302" i="31"/>
  <c r="I310" i="31"/>
  <c r="F313" i="31"/>
  <c r="E313" i="31"/>
  <c r="D313" i="31"/>
  <c r="M143" i="31"/>
  <c r="M145" i="31"/>
  <c r="D151" i="31"/>
  <c r="E292" i="31" s="1"/>
  <c r="J153" i="31"/>
  <c r="G157" i="31"/>
  <c r="H298" i="31" s="1"/>
  <c r="D160" i="31"/>
  <c r="D301" i="31" s="1"/>
  <c r="J162" i="31"/>
  <c r="G165" i="31"/>
  <c r="H306" i="31" s="1"/>
  <c r="D168" i="31"/>
  <c r="D309" i="31" s="1"/>
  <c r="J216" i="31"/>
  <c r="J214" i="31"/>
  <c r="J224" i="31"/>
  <c r="G177" i="31"/>
  <c r="I288" i="31" s="1"/>
  <c r="G184" i="31"/>
  <c r="J192" i="31"/>
  <c r="M214" i="31"/>
  <c r="G224" i="31"/>
  <c r="G232" i="31"/>
  <c r="I305" i="31" s="1"/>
  <c r="J237" i="31"/>
  <c r="H262" i="31"/>
  <c r="H283" i="31" s="1"/>
  <c r="G263" i="31"/>
  <c r="G297" i="31" s="1"/>
  <c r="I264" i="31"/>
  <c r="I311" i="31" s="1"/>
  <c r="F309" i="31"/>
  <c r="G312" i="31"/>
  <c r="G277" i="31"/>
  <c r="G279" i="31"/>
  <c r="G281" i="31"/>
  <c r="I297" i="31"/>
  <c r="F308" i="31"/>
  <c r="I313" i="31"/>
  <c r="G313" i="31"/>
  <c r="D142" i="31"/>
  <c r="F283" i="31" s="1"/>
  <c r="D144" i="31"/>
  <c r="D285" i="31" s="1"/>
  <c r="D147" i="31"/>
  <c r="E288" i="31" s="1"/>
  <c r="D149" i="31"/>
  <c r="E290" i="31" s="1"/>
  <c r="G151" i="31"/>
  <c r="D155" i="31"/>
  <c r="E296" i="31" s="1"/>
  <c r="J157" i="31"/>
  <c r="G160" i="31"/>
  <c r="D163" i="31"/>
  <c r="F304" i="31" s="1"/>
  <c r="J165" i="31"/>
  <c r="G168" i="31"/>
  <c r="D194" i="31"/>
  <c r="J232" i="31"/>
  <c r="I263" i="31"/>
  <c r="I302" i="31" s="1"/>
  <c r="F285" i="31"/>
  <c r="D287" i="31"/>
  <c r="F295" i="31"/>
  <c r="D307" i="31"/>
  <c r="D332" i="31"/>
  <c r="D334" i="31"/>
  <c r="D336" i="31"/>
  <c r="J390" i="31"/>
  <c r="K392" i="31"/>
  <c r="L399" i="31"/>
  <c r="J406" i="31"/>
  <c r="K405" i="31"/>
  <c r="L404" i="31"/>
  <c r="J402" i="31"/>
  <c r="K401" i="31"/>
  <c r="L400" i="31"/>
  <c r="J394" i="31"/>
  <c r="K393" i="31"/>
  <c r="L392" i="31"/>
  <c r="J400" i="31"/>
  <c r="K399" i="31"/>
  <c r="L398" i="31"/>
  <c r="J392" i="31"/>
  <c r="K391" i="31"/>
  <c r="L390" i="31"/>
  <c r="K386" i="31"/>
  <c r="K384" i="31"/>
  <c r="K382" i="31"/>
  <c r="K380" i="31"/>
  <c r="K378" i="31"/>
  <c r="J399" i="31"/>
  <c r="K398" i="31"/>
  <c r="L397" i="31"/>
  <c r="J391" i="31"/>
  <c r="K390" i="31"/>
  <c r="L389" i="31"/>
  <c r="J386" i="31"/>
  <c r="J384" i="31"/>
  <c r="J382" i="31"/>
  <c r="K406" i="31"/>
  <c r="J405" i="31"/>
  <c r="J404" i="31"/>
  <c r="K403" i="31"/>
  <c r="L402" i="31"/>
  <c r="J396" i="31"/>
  <c r="K395" i="31"/>
  <c r="L394" i="31"/>
  <c r="J388" i="31"/>
  <c r="K387" i="31"/>
  <c r="K385" i="31"/>
  <c r="K383" i="31"/>
  <c r="K381" i="31"/>
  <c r="K379" i="31"/>
  <c r="K377" i="31"/>
  <c r="L406" i="31"/>
  <c r="J403" i="31"/>
  <c r="K396" i="31"/>
  <c r="K388" i="31"/>
  <c r="L377" i="31"/>
  <c r="K375" i="31"/>
  <c r="K373" i="31"/>
  <c r="K404" i="31"/>
  <c r="J401" i="31"/>
  <c r="J397" i="31"/>
  <c r="J393" i="31"/>
  <c r="J389" i="31"/>
  <c r="L383" i="31"/>
  <c r="J398" i="31"/>
  <c r="K402" i="31"/>
  <c r="K394" i="31"/>
  <c r="L385" i="31"/>
  <c r="J381" i="31"/>
  <c r="L380" i="31"/>
  <c r="K376" i="31"/>
  <c r="K374" i="31"/>
  <c r="K372" i="31"/>
  <c r="L395" i="31"/>
  <c r="L387" i="31"/>
  <c r="J379" i="31"/>
  <c r="L378" i="31"/>
  <c r="L372" i="31"/>
  <c r="L373" i="31"/>
  <c r="L374" i="31"/>
  <c r="L375" i="31"/>
  <c r="L376" i="31"/>
  <c r="J383" i="31"/>
  <c r="L386" i="31"/>
  <c r="L391" i="31"/>
  <c r="H406" i="31"/>
  <c r="H405" i="31"/>
  <c r="H404" i="31"/>
  <c r="I403" i="31"/>
  <c r="G397" i="31"/>
  <c r="H396" i="31"/>
  <c r="I395" i="31"/>
  <c r="G389" i="31"/>
  <c r="H388" i="31"/>
  <c r="I387" i="31"/>
  <c r="I385" i="31"/>
  <c r="G406" i="31"/>
  <c r="G405" i="31"/>
  <c r="G404" i="31"/>
  <c r="H403" i="31"/>
  <c r="G403" i="31"/>
  <c r="H402" i="31"/>
  <c r="I401" i="31"/>
  <c r="G395" i="31"/>
  <c r="H394" i="31"/>
  <c r="I393" i="31"/>
  <c r="G387" i="31"/>
  <c r="G385" i="31"/>
  <c r="G383" i="31"/>
  <c r="G381" i="31"/>
  <c r="G379" i="31"/>
  <c r="G402" i="31"/>
  <c r="H401" i="31"/>
  <c r="I400" i="31"/>
  <c r="G394" i="31"/>
  <c r="H393" i="31"/>
  <c r="I392" i="31"/>
  <c r="G399" i="31"/>
  <c r="H398" i="31"/>
  <c r="I397" i="31"/>
  <c r="G391" i="31"/>
  <c r="H390" i="31"/>
  <c r="I389" i="31"/>
  <c r="G386" i="31"/>
  <c r="G384" i="31"/>
  <c r="G382" i="31"/>
  <c r="G380" i="31"/>
  <c r="G378" i="31"/>
  <c r="I372" i="31"/>
  <c r="M373" i="31"/>
  <c r="I374" i="31"/>
  <c r="M375" i="31"/>
  <c r="I376" i="31"/>
  <c r="I380" i="31"/>
  <c r="H381" i="31"/>
  <c r="H385" i="31"/>
  <c r="I386" i="31"/>
  <c r="I391" i="31"/>
  <c r="I399" i="31"/>
  <c r="I405" i="31"/>
  <c r="M386" i="31"/>
  <c r="M384" i="31"/>
  <c r="O385" i="31"/>
  <c r="O383" i="31"/>
  <c r="O381" i="31"/>
  <c r="O379" i="31"/>
  <c r="N385" i="31"/>
  <c r="N383" i="31"/>
  <c r="O386" i="31"/>
  <c r="O384" i="31"/>
  <c r="O382" i="31"/>
  <c r="O380" i="31"/>
  <c r="O378" i="31"/>
  <c r="O373" i="31"/>
  <c r="O375" i="31"/>
  <c r="N378" i="31"/>
  <c r="M379" i="31"/>
  <c r="I384" i="31"/>
  <c r="N386" i="31"/>
  <c r="I390" i="31"/>
  <c r="I398" i="31"/>
  <c r="M372" i="31"/>
  <c r="I373" i="31"/>
  <c r="M374" i="31"/>
  <c r="I375" i="31"/>
  <c r="M376" i="31"/>
  <c r="I377" i="31"/>
  <c r="N380" i="31"/>
  <c r="M381" i="31"/>
  <c r="M382" i="31"/>
  <c r="N384" i="31"/>
  <c r="G388" i="31"/>
  <c r="G396" i="31"/>
  <c r="O372" i="31"/>
  <c r="O374" i="31"/>
  <c r="O376" i="31"/>
  <c r="H387" i="31"/>
  <c r="H392" i="31"/>
  <c r="H395" i="31"/>
  <c r="H400" i="31"/>
  <c r="D505" i="31"/>
  <c r="J505" i="31"/>
  <c r="N505" i="31" l="1"/>
  <c r="E302" i="31"/>
  <c r="D295" i="31"/>
  <c r="H308" i="31"/>
  <c r="E285" i="31"/>
  <c r="H284" i="31"/>
  <c r="H338" i="31" s="1"/>
  <c r="H292" i="31"/>
  <c r="D308" i="31"/>
  <c r="E297" i="31"/>
  <c r="G288" i="31"/>
  <c r="G342" i="31" s="1"/>
  <c r="D305" i="31"/>
  <c r="F306" i="31"/>
  <c r="F298" i="31"/>
  <c r="D300" i="31"/>
  <c r="D354" i="31" s="1"/>
  <c r="F297" i="31"/>
  <c r="E310" i="31"/>
  <c r="I293" i="31"/>
  <c r="H296" i="31"/>
  <c r="I295" i="31"/>
  <c r="I304" i="31"/>
  <c r="F300" i="31"/>
  <c r="H290" i="31"/>
  <c r="H344" i="31" s="1"/>
  <c r="D283" i="31"/>
  <c r="E306" i="31"/>
  <c r="G280" i="31"/>
  <c r="I286" i="31"/>
  <c r="E309" i="31"/>
  <c r="F301" i="31"/>
  <c r="G351" i="31"/>
  <c r="H352" i="31"/>
  <c r="F340" i="31"/>
  <c r="H364" i="31"/>
  <c r="H366" i="31"/>
  <c r="H362" i="31"/>
  <c r="E338" i="31"/>
  <c r="E475" i="31" s="1"/>
  <c r="I342" i="31"/>
  <c r="E350" i="31"/>
  <c r="E487" i="31" s="1"/>
  <c r="E346" i="31"/>
  <c r="D497" i="31"/>
  <c r="D360" i="31"/>
  <c r="I366" i="31"/>
  <c r="E357" i="31"/>
  <c r="E494" i="31" s="1"/>
  <c r="D351" i="31"/>
  <c r="E344" i="31"/>
  <c r="E481" i="31" s="1"/>
  <c r="D363" i="31"/>
  <c r="D352" i="31"/>
  <c r="E362" i="31"/>
  <c r="E499" i="31" s="1"/>
  <c r="E342" i="31"/>
  <c r="H360" i="31"/>
  <c r="I344" i="31"/>
  <c r="H350" i="31"/>
  <c r="D339" i="31"/>
  <c r="D347" i="31"/>
  <c r="D484" i="31" s="1"/>
  <c r="F358" i="31"/>
  <c r="F495" i="31" s="1"/>
  <c r="F337" i="31"/>
  <c r="I365" i="31"/>
  <c r="D355" i="31"/>
  <c r="H365" i="31"/>
  <c r="H351" i="31"/>
  <c r="F362" i="31"/>
  <c r="F351" i="31"/>
  <c r="F488" i="31" s="1"/>
  <c r="G310" i="31"/>
  <c r="H348" i="31"/>
  <c r="G306" i="31"/>
  <c r="D337" i="31"/>
  <c r="D474" i="31" s="1"/>
  <c r="G343" i="31"/>
  <c r="I339" i="31"/>
  <c r="I334" i="31"/>
  <c r="I330" i="31"/>
  <c r="I298" i="31"/>
  <c r="E349" i="31"/>
  <c r="E360" i="31"/>
  <c r="H358" i="31"/>
  <c r="E339" i="31"/>
  <c r="E476" i="31" s="1"/>
  <c r="D343" i="31"/>
  <c r="F350" i="31"/>
  <c r="G334" i="31"/>
  <c r="E363" i="31"/>
  <c r="E500" i="31" s="1"/>
  <c r="F352" i="31"/>
  <c r="I335" i="31"/>
  <c r="I331" i="31"/>
  <c r="F288" i="31"/>
  <c r="D361" i="31"/>
  <c r="D498" i="31" s="1"/>
  <c r="G305" i="31"/>
  <c r="G308" i="31"/>
  <c r="I292" i="31"/>
  <c r="H282" i="31"/>
  <c r="H278" i="31"/>
  <c r="E304" i="31"/>
  <c r="E364" i="31"/>
  <c r="D356" i="31"/>
  <c r="D493" i="31" s="1"/>
  <c r="H289" i="31"/>
  <c r="G337" i="31"/>
  <c r="F284" i="31"/>
  <c r="D340" i="31"/>
  <c r="D477" i="31" s="1"/>
  <c r="E283" i="31"/>
  <c r="D296" i="31"/>
  <c r="E301" i="31"/>
  <c r="G292" i="31"/>
  <c r="G295" i="31"/>
  <c r="G286" i="31"/>
  <c r="I351" i="31"/>
  <c r="I358" i="31"/>
  <c r="G333" i="31"/>
  <c r="I343" i="31"/>
  <c r="I347" i="31"/>
  <c r="F341" i="31"/>
  <c r="F364" i="31"/>
  <c r="H334" i="31"/>
  <c r="G302" i="31"/>
  <c r="F339" i="31"/>
  <c r="G367" i="31"/>
  <c r="D292" i="31"/>
  <c r="I308" i="31"/>
  <c r="F363" i="31"/>
  <c r="F500" i="31" s="1"/>
  <c r="F353" i="31"/>
  <c r="G307" i="31"/>
  <c r="F356" i="31"/>
  <c r="E348" i="31"/>
  <c r="E485" i="31" s="1"/>
  <c r="G341" i="31"/>
  <c r="I337" i="31"/>
  <c r="F365" i="31"/>
  <c r="H281" i="31"/>
  <c r="D353" i="31"/>
  <c r="H367" i="31"/>
  <c r="F366" i="31"/>
  <c r="D304" i="31"/>
  <c r="G293" i="31"/>
  <c r="G278" i="31"/>
  <c r="D284" i="31"/>
  <c r="G303" i="31"/>
  <c r="G284" i="31"/>
  <c r="F305" i="31"/>
  <c r="I367" i="31"/>
  <c r="F292" i="31"/>
  <c r="E305" i="31"/>
  <c r="F290" i="31"/>
  <c r="H361" i="31"/>
  <c r="G299" i="31"/>
  <c r="F348" i="31"/>
  <c r="H287" i="31"/>
  <c r="I336" i="31"/>
  <c r="I332" i="31"/>
  <c r="E365" i="31"/>
  <c r="H279" i="31"/>
  <c r="I296" i="31"/>
  <c r="G300" i="31"/>
  <c r="E354" i="31"/>
  <c r="D366" i="31"/>
  <c r="I301" i="31"/>
  <c r="I303" i="31"/>
  <c r="I284" i="31"/>
  <c r="I279" i="31"/>
  <c r="G296" i="31"/>
  <c r="D341" i="31"/>
  <c r="D364" i="31"/>
  <c r="H337" i="31"/>
  <c r="D359" i="31"/>
  <c r="F355" i="31"/>
  <c r="F360" i="31"/>
  <c r="F497" i="31" s="1"/>
  <c r="I356" i="31"/>
  <c r="G331" i="31"/>
  <c r="G304" i="31"/>
  <c r="D367" i="31"/>
  <c r="H356" i="31"/>
  <c r="H288" i="31"/>
  <c r="I307" i="31"/>
  <c r="H353" i="31"/>
  <c r="G291" i="31"/>
  <c r="I287" i="31"/>
  <c r="D303" i="31"/>
  <c r="G294" i="31"/>
  <c r="H305" i="31"/>
  <c r="H295" i="31"/>
  <c r="E345" i="31"/>
  <c r="E482" i="31" s="1"/>
  <c r="H300" i="31"/>
  <c r="G309" i="31"/>
  <c r="G301" i="31"/>
  <c r="G282" i="31"/>
  <c r="G290" i="31"/>
  <c r="G298" i="31"/>
  <c r="F303" i="31"/>
  <c r="I294" i="31"/>
  <c r="G366" i="31"/>
  <c r="L262" i="31"/>
  <c r="M243" i="31"/>
  <c r="J266" i="31"/>
  <c r="J313" i="31" s="1"/>
  <c r="K265" i="31"/>
  <c r="K312" i="31" s="1"/>
  <c r="L264" i="31"/>
  <c r="L311" i="31" s="1"/>
  <c r="J264" i="31"/>
  <c r="J311" i="31" s="1"/>
  <c r="K263" i="31"/>
  <c r="K264" i="31"/>
  <c r="K311" i="31" s="1"/>
  <c r="J262" i="31"/>
  <c r="L265" i="31"/>
  <c r="L312" i="31" s="1"/>
  <c r="L266" i="31"/>
  <c r="L313" i="31" s="1"/>
  <c r="J265" i="31"/>
  <c r="J312" i="31" s="1"/>
  <c r="K266" i="31"/>
  <c r="K313" i="31" s="1"/>
  <c r="L263" i="31"/>
  <c r="J263" i="31"/>
  <c r="K262" i="31"/>
  <c r="D348" i="31"/>
  <c r="E340" i="31"/>
  <c r="E477" i="31" s="1"/>
  <c r="E353" i="31"/>
  <c r="H346" i="31"/>
  <c r="I349" i="31"/>
  <c r="F349" i="31"/>
  <c r="F354" i="31"/>
  <c r="F491" i="31" s="1"/>
  <c r="D288" i="31"/>
  <c r="E367" i="31"/>
  <c r="E504" i="31" s="1"/>
  <c r="E366" i="31"/>
  <c r="I299" i="31"/>
  <c r="H345" i="31"/>
  <c r="G339" i="31"/>
  <c r="I306" i="31"/>
  <c r="G365" i="31"/>
  <c r="H286" i="31"/>
  <c r="E289" i="31"/>
  <c r="E484" i="31"/>
  <c r="E347" i="31"/>
  <c r="D290" i="31"/>
  <c r="H303" i="31"/>
  <c r="H309" i="31"/>
  <c r="G276" i="31"/>
  <c r="E298" i="31"/>
  <c r="I300" i="31"/>
  <c r="D291" i="31"/>
  <c r="H276" i="31"/>
  <c r="I359" i="31"/>
  <c r="I364" i="31"/>
  <c r="E356" i="31"/>
  <c r="E493" i="31" s="1"/>
  <c r="H355" i="31"/>
  <c r="D463" i="31"/>
  <c r="E462" i="31"/>
  <c r="F461" i="31"/>
  <c r="D455" i="31"/>
  <c r="E454" i="31"/>
  <c r="F453" i="31"/>
  <c r="D447" i="31"/>
  <c r="E446" i="31"/>
  <c r="E486" i="31" s="1"/>
  <c r="F445" i="31"/>
  <c r="E441" i="31"/>
  <c r="E439" i="31"/>
  <c r="E479" i="31" s="1"/>
  <c r="E437" i="31"/>
  <c r="D461" i="31"/>
  <c r="D501" i="31" s="1"/>
  <c r="E460" i="31"/>
  <c r="F459" i="31"/>
  <c r="D453" i="31"/>
  <c r="E452" i="31"/>
  <c r="F451" i="31"/>
  <c r="D445" i="31"/>
  <c r="E444" i="31"/>
  <c r="F443" i="31"/>
  <c r="D460" i="31"/>
  <c r="D500" i="31" s="1"/>
  <c r="F454" i="31"/>
  <c r="F448" i="31"/>
  <c r="E447" i="31"/>
  <c r="F442" i="31"/>
  <c r="D436" i="31"/>
  <c r="D433" i="31"/>
  <c r="D473" i="31" s="1"/>
  <c r="F432" i="31"/>
  <c r="F472" i="31" s="1"/>
  <c r="F429" i="31"/>
  <c r="F469" i="31" s="1"/>
  <c r="E461" i="31"/>
  <c r="F455" i="31"/>
  <c r="D454" i="31"/>
  <c r="F449" i="31"/>
  <c r="F489" i="31" s="1"/>
  <c r="E448" i="31"/>
  <c r="E442" i="31"/>
  <c r="F435" i="31"/>
  <c r="E432" i="31"/>
  <c r="E472" i="31" s="1"/>
  <c r="E429" i="31"/>
  <c r="E469" i="31" s="1"/>
  <c r="F462" i="31"/>
  <c r="F456" i="31"/>
  <c r="E455" i="31"/>
  <c r="F450" i="31"/>
  <c r="F490" i="31" s="1"/>
  <c r="E449" i="31"/>
  <c r="D448" i="31"/>
  <c r="E443" i="31"/>
  <c r="E483" i="31" s="1"/>
  <c r="D442" i="31"/>
  <c r="F441" i="31"/>
  <c r="F440" i="31"/>
  <c r="E435" i="31"/>
  <c r="D432" i="31"/>
  <c r="D472" i="31" s="1"/>
  <c r="D429" i="31"/>
  <c r="D469" i="31" s="1"/>
  <c r="F428" i="31"/>
  <c r="F468" i="31" s="1"/>
  <c r="F463" i="31"/>
  <c r="D462" i="31"/>
  <c r="D502" i="31" s="1"/>
  <c r="F457" i="31"/>
  <c r="E456" i="31"/>
  <c r="E450" i="31"/>
  <c r="D449" i="31"/>
  <c r="F444" i="31"/>
  <c r="D443" i="31"/>
  <c r="D441" i="31"/>
  <c r="E440" i="31"/>
  <c r="D435" i="31"/>
  <c r="F434" i="31"/>
  <c r="F431" i="31"/>
  <c r="F471" i="31" s="1"/>
  <c r="E428" i="31"/>
  <c r="E468" i="31" s="1"/>
  <c r="F464" i="31"/>
  <c r="E463" i="31"/>
  <c r="F458" i="31"/>
  <c r="F498" i="31" s="1"/>
  <c r="E457" i="31"/>
  <c r="D456" i="31"/>
  <c r="D496" i="31" s="1"/>
  <c r="E451" i="31"/>
  <c r="D464" i="31"/>
  <c r="E459" i="31"/>
  <c r="D458" i="31"/>
  <c r="D452" i="31"/>
  <c r="F446" i="31"/>
  <c r="D438" i="31"/>
  <c r="D478" i="31" s="1"/>
  <c r="F437" i="31"/>
  <c r="F436" i="31"/>
  <c r="F433" i="31"/>
  <c r="F473" i="31" s="1"/>
  <c r="E430" i="31"/>
  <c r="E470" i="31" s="1"/>
  <c r="E427" i="31"/>
  <c r="E467" i="31" s="1"/>
  <c r="F460" i="31"/>
  <c r="D444" i="31"/>
  <c r="D439" i="31"/>
  <c r="E464" i="31"/>
  <c r="D450" i="31"/>
  <c r="D490" i="31" s="1"/>
  <c r="F447" i="31"/>
  <c r="E434" i="31"/>
  <c r="F430" i="31"/>
  <c r="F470" i="31" s="1"/>
  <c r="D428" i="31"/>
  <c r="D468" i="31" s="1"/>
  <c r="E458" i="31"/>
  <c r="E438" i="31"/>
  <c r="E453" i="31"/>
  <c r="D446" i="31"/>
  <c r="D440" i="31"/>
  <c r="D480" i="31" s="1"/>
  <c r="D457" i="31"/>
  <c r="F452" i="31"/>
  <c r="E431" i="31"/>
  <c r="E471" i="31" s="1"/>
  <c r="F427" i="31"/>
  <c r="F467" i="31" s="1"/>
  <c r="D451" i="31"/>
  <c r="F439" i="31"/>
  <c r="D437" i="31"/>
  <c r="F438" i="31"/>
  <c r="D430" i="31"/>
  <c r="D470" i="31" s="1"/>
  <c r="E436" i="31"/>
  <c r="E445" i="31"/>
  <c r="D427" i="31"/>
  <c r="D467" i="31" s="1"/>
  <c r="D459" i="31"/>
  <c r="D499" i="31" s="1"/>
  <c r="D434" i="31"/>
  <c r="E433" i="31"/>
  <c r="E473" i="31" s="1"/>
  <c r="D431" i="31"/>
  <c r="D471" i="31" s="1"/>
  <c r="I340" i="31"/>
  <c r="D362" i="31"/>
  <c r="G335" i="31"/>
  <c r="F504" i="31"/>
  <c r="F367" i="31"/>
  <c r="E351" i="31"/>
  <c r="E488" i="31" s="1"/>
  <c r="I291" i="31"/>
  <c r="H285" i="31"/>
  <c r="D486" i="31"/>
  <c r="D349" i="31"/>
  <c r="E361" i="31"/>
  <c r="E498" i="31" s="1"/>
  <c r="E287" i="31"/>
  <c r="F347" i="31"/>
  <c r="F484" i="31" s="1"/>
  <c r="F345" i="31"/>
  <c r="I309" i="31"/>
  <c r="H277" i="31"/>
  <c r="F289" i="31"/>
  <c r="H293" i="31"/>
  <c r="O19" i="28"/>
  <c r="F503" i="31" l="1"/>
  <c r="D485" i="31"/>
  <c r="E491" i="31"/>
  <c r="F485" i="31"/>
  <c r="D491" i="31"/>
  <c r="F501" i="31"/>
  <c r="F474" i="31"/>
  <c r="D488" i="31"/>
  <c r="F477" i="31"/>
  <c r="F487" i="31"/>
  <c r="E503" i="31"/>
  <c r="F486" i="31"/>
  <c r="F502" i="31"/>
  <c r="E501" i="31"/>
  <c r="F499" i="31"/>
  <c r="F478" i="31"/>
  <c r="F492" i="31"/>
  <c r="F652" i="31" s="1"/>
  <c r="E502" i="31"/>
  <c r="E622" i="31" s="1"/>
  <c r="D504" i="31"/>
  <c r="D476" i="31"/>
  <c r="D489" i="31"/>
  <c r="D649" i="31" s="1"/>
  <c r="E490" i="31"/>
  <c r="E610" i="31" s="1"/>
  <c r="F482" i="31"/>
  <c r="F476" i="31"/>
  <c r="D503" i="31"/>
  <c r="D663" i="31" s="1"/>
  <c r="F493" i="31"/>
  <c r="E497" i="31"/>
  <c r="D492" i="31"/>
  <c r="D629" i="31"/>
  <c r="D589" i="31"/>
  <c r="E662" i="31"/>
  <c r="D630" i="31"/>
  <c r="D590" i="31"/>
  <c r="D632" i="31"/>
  <c r="D592" i="31"/>
  <c r="F610" i="31"/>
  <c r="F650" i="31"/>
  <c r="E639" i="31"/>
  <c r="E599" i="31"/>
  <c r="D624" i="31"/>
  <c r="D664" i="31"/>
  <c r="D596" i="31"/>
  <c r="D636" i="31"/>
  <c r="F630" i="31"/>
  <c r="F590" i="31"/>
  <c r="F609" i="31"/>
  <c r="F649" i="31"/>
  <c r="F602" i="31"/>
  <c r="F642" i="31"/>
  <c r="F636" i="31"/>
  <c r="F596" i="31"/>
  <c r="E637" i="31"/>
  <c r="E597" i="31"/>
  <c r="F613" i="31"/>
  <c r="F653" i="31"/>
  <c r="E617" i="31"/>
  <c r="E657" i="31"/>
  <c r="D612" i="31"/>
  <c r="D652" i="31"/>
  <c r="D637" i="31"/>
  <c r="D597" i="31"/>
  <c r="F644" i="31"/>
  <c r="F604" i="31"/>
  <c r="E648" i="31"/>
  <c r="E608" i="31"/>
  <c r="D616" i="31"/>
  <c r="D656" i="31"/>
  <c r="E606" i="31"/>
  <c r="E646" i="31"/>
  <c r="D645" i="31"/>
  <c r="D605" i="31"/>
  <c r="E651" i="31"/>
  <c r="E611" i="31"/>
  <c r="F645" i="31"/>
  <c r="F605" i="31"/>
  <c r="D634" i="31"/>
  <c r="D594" i="31"/>
  <c r="D619" i="31"/>
  <c r="D659" i="31"/>
  <c r="D651" i="31"/>
  <c r="D611" i="31"/>
  <c r="D638" i="31"/>
  <c r="D598" i="31"/>
  <c r="D662" i="31"/>
  <c r="D622" i="31"/>
  <c r="E629" i="31"/>
  <c r="E589" i="31"/>
  <c r="F661" i="31"/>
  <c r="F621" i="31"/>
  <c r="F634" i="31"/>
  <c r="F594" i="31"/>
  <c r="D608" i="31"/>
  <c r="D648" i="31"/>
  <c r="F637" i="31"/>
  <c r="F597" i="31"/>
  <c r="D600" i="31"/>
  <c r="D640" i="31"/>
  <c r="E645" i="31"/>
  <c r="E605" i="31"/>
  <c r="D627" i="31"/>
  <c r="D587" i="31"/>
  <c r="F618" i="31"/>
  <c r="F658" i="31"/>
  <c r="D620" i="31"/>
  <c r="D660" i="31"/>
  <c r="E653" i="31"/>
  <c r="E613" i="31"/>
  <c r="F651" i="31"/>
  <c r="F611" i="31"/>
  <c r="E602" i="31"/>
  <c r="E642" i="31"/>
  <c r="F660" i="31"/>
  <c r="F620" i="31"/>
  <c r="F638" i="31"/>
  <c r="F598" i="31"/>
  <c r="D653" i="31"/>
  <c r="D613" i="31"/>
  <c r="D658" i="31"/>
  <c r="D618" i="31"/>
  <c r="F647" i="31"/>
  <c r="F607" i="31"/>
  <c r="F648" i="31"/>
  <c r="F608" i="31"/>
  <c r="F655" i="31"/>
  <c r="F615" i="31"/>
  <c r="E614" i="31"/>
  <c r="E654" i="31"/>
  <c r="E647" i="31"/>
  <c r="E607" i="31"/>
  <c r="D631" i="31"/>
  <c r="D591" i="31"/>
  <c r="F663" i="31"/>
  <c r="F623" i="31"/>
  <c r="E591" i="31"/>
  <c r="E631" i="31"/>
  <c r="D628" i="31"/>
  <c r="D588" i="31"/>
  <c r="E623" i="31"/>
  <c r="E663" i="31"/>
  <c r="F628" i="31"/>
  <c r="F588" i="31"/>
  <c r="F632" i="31"/>
  <c r="F592" i="31"/>
  <c r="D661" i="31"/>
  <c r="D621" i="31"/>
  <c r="F646" i="31"/>
  <c r="F606" i="31"/>
  <c r="F662" i="31"/>
  <c r="F622" i="31"/>
  <c r="E661" i="31"/>
  <c r="E621" i="31"/>
  <c r="F659" i="31"/>
  <c r="F619" i="31"/>
  <c r="K365" i="31"/>
  <c r="I341" i="31"/>
  <c r="I333" i="31"/>
  <c r="E359" i="31"/>
  <c r="E496" i="31" s="1"/>
  <c r="G340" i="31"/>
  <c r="F338" i="31"/>
  <c r="F475" i="31" s="1"/>
  <c r="E358" i="31"/>
  <c r="E495" i="31" s="1"/>
  <c r="F342" i="31"/>
  <c r="F479" i="31" s="1"/>
  <c r="E660" i="31"/>
  <c r="E620" i="31"/>
  <c r="E636" i="31"/>
  <c r="E596" i="31"/>
  <c r="E619" i="31"/>
  <c r="E659" i="31"/>
  <c r="E641" i="31"/>
  <c r="E601" i="31"/>
  <c r="E630" i="31"/>
  <c r="E590" i="31"/>
  <c r="H339" i="31"/>
  <c r="F627" i="31"/>
  <c r="F587" i="31"/>
  <c r="E632" i="31"/>
  <c r="E592" i="31"/>
  <c r="F629" i="31"/>
  <c r="F589" i="31"/>
  <c r="H330" i="31"/>
  <c r="D342" i="31"/>
  <c r="D479" i="31" s="1"/>
  <c r="J310" i="31"/>
  <c r="J293" i="31"/>
  <c r="J305" i="31"/>
  <c r="J298" i="31"/>
  <c r="J308" i="31"/>
  <c r="J296" i="31"/>
  <c r="J299" i="31"/>
  <c r="J301" i="31"/>
  <c r="J309" i="31"/>
  <c r="J295" i="31"/>
  <c r="J304" i="31"/>
  <c r="J307" i="31"/>
  <c r="J300" i="31"/>
  <c r="J297" i="31"/>
  <c r="J292" i="31"/>
  <c r="J302" i="31"/>
  <c r="J306" i="31"/>
  <c r="J291" i="31"/>
  <c r="J303" i="31"/>
  <c r="J294" i="31"/>
  <c r="K300" i="31"/>
  <c r="K304" i="31"/>
  <c r="K295" i="31"/>
  <c r="K292" i="31"/>
  <c r="K309" i="31"/>
  <c r="K299" i="31"/>
  <c r="K294" i="31"/>
  <c r="K297" i="31"/>
  <c r="K310" i="31"/>
  <c r="K302" i="31"/>
  <c r="K303" i="31"/>
  <c r="K293" i="31"/>
  <c r="K306" i="31"/>
  <c r="K307" i="31"/>
  <c r="K301" i="31"/>
  <c r="K291" i="31"/>
  <c r="K308" i="31"/>
  <c r="K305" i="31"/>
  <c r="K298" i="31"/>
  <c r="K296" i="31"/>
  <c r="H354" i="31"/>
  <c r="G345" i="31"/>
  <c r="I338" i="31"/>
  <c r="I350" i="31"/>
  <c r="H341" i="31"/>
  <c r="F346" i="31"/>
  <c r="F483" i="31" s="1"/>
  <c r="G347" i="31"/>
  <c r="H335" i="31"/>
  <c r="I362" i="31"/>
  <c r="G349" i="31"/>
  <c r="H332" i="31"/>
  <c r="D646" i="31"/>
  <c r="D606" i="31"/>
  <c r="L307" i="31"/>
  <c r="L309" i="31"/>
  <c r="L297" i="31"/>
  <c r="L308" i="31"/>
  <c r="L291" i="31"/>
  <c r="L300" i="31"/>
  <c r="L298" i="31"/>
  <c r="L301" i="31"/>
  <c r="L310" i="31"/>
  <c r="L293" i="31"/>
  <c r="L305" i="31"/>
  <c r="L303" i="31"/>
  <c r="L294" i="31"/>
  <c r="L292" i="31"/>
  <c r="L302" i="31"/>
  <c r="L299" i="31"/>
  <c r="L296" i="31"/>
  <c r="L306" i="31"/>
  <c r="L304" i="31"/>
  <c r="L295" i="31"/>
  <c r="G358" i="31"/>
  <c r="D358" i="31"/>
  <c r="D495" i="31" s="1"/>
  <c r="D633" i="31"/>
  <c r="D593" i="31"/>
  <c r="I354" i="31"/>
  <c r="E343" i="31"/>
  <c r="E480" i="31" s="1"/>
  <c r="K367" i="31"/>
  <c r="L365" i="31"/>
  <c r="F357" i="31"/>
  <c r="F494" i="31" s="1"/>
  <c r="I355" i="31"/>
  <c r="E355" i="31"/>
  <c r="E492" i="31" s="1"/>
  <c r="H343" i="31"/>
  <c r="I346" i="31"/>
  <c r="E644" i="31"/>
  <c r="E604" i="31"/>
  <c r="H333" i="31"/>
  <c r="D346" i="31"/>
  <c r="D483" i="31" s="1"/>
  <c r="G360" i="31"/>
  <c r="E595" i="31"/>
  <c r="E635" i="31"/>
  <c r="H347" i="31"/>
  <c r="E341" i="31"/>
  <c r="E478" i="31" s="1"/>
  <c r="E628" i="31"/>
  <c r="E588" i="31"/>
  <c r="E352" i="31"/>
  <c r="E489" i="31" s="1"/>
  <c r="H340" i="31"/>
  <c r="I353" i="31"/>
  <c r="J366" i="31"/>
  <c r="K366" i="31"/>
  <c r="G352" i="31"/>
  <c r="H349" i="31"/>
  <c r="I361" i="31"/>
  <c r="G353" i="31"/>
  <c r="F359" i="31"/>
  <c r="F496" i="31" s="1"/>
  <c r="G361" i="31"/>
  <c r="D350" i="31"/>
  <c r="D487" i="31" s="1"/>
  <c r="G362" i="31"/>
  <c r="D344" i="31"/>
  <c r="D481" i="31" s="1"/>
  <c r="K281" i="31"/>
  <c r="K276" i="31"/>
  <c r="K284" i="31"/>
  <c r="K283" i="31"/>
  <c r="K282" i="31"/>
  <c r="K277" i="31"/>
  <c r="K285" i="31"/>
  <c r="K280" i="31"/>
  <c r="K290" i="31"/>
  <c r="K287" i="31"/>
  <c r="K278" i="31"/>
  <c r="K289" i="31"/>
  <c r="K279" i="31"/>
  <c r="K288" i="31"/>
  <c r="K286" i="31"/>
  <c r="G363" i="31"/>
  <c r="G332" i="31"/>
  <c r="I348" i="31"/>
  <c r="I357" i="31"/>
  <c r="H336" i="31"/>
  <c r="E643" i="31"/>
  <c r="E603" i="31"/>
  <c r="F343" i="31"/>
  <c r="F480" i="31" s="1"/>
  <c r="F633" i="31"/>
  <c r="F593" i="31"/>
  <c r="F631" i="31"/>
  <c r="F591" i="31"/>
  <c r="G412" i="31"/>
  <c r="G330" i="31"/>
  <c r="L367" i="31"/>
  <c r="J367" i="31"/>
  <c r="G344" i="31"/>
  <c r="H359" i="31"/>
  <c r="H342" i="31"/>
  <c r="G338" i="31"/>
  <c r="E337" i="31"/>
  <c r="E474" i="31" s="1"/>
  <c r="G359" i="31"/>
  <c r="G364" i="31"/>
  <c r="G354" i="31"/>
  <c r="I345" i="31"/>
  <c r="J365" i="31"/>
  <c r="D604" i="31"/>
  <c r="D644" i="31"/>
  <c r="E587" i="31"/>
  <c r="E627" i="31"/>
  <c r="D657" i="31"/>
  <c r="D617" i="31"/>
  <c r="H331" i="31"/>
  <c r="E618" i="31"/>
  <c r="E658" i="31"/>
  <c r="F664" i="31"/>
  <c r="F624" i="31"/>
  <c r="H363" i="31"/>
  <c r="L366" i="31"/>
  <c r="O262" i="31"/>
  <c r="N262" i="31"/>
  <c r="M262" i="31"/>
  <c r="G336" i="31"/>
  <c r="G348" i="31"/>
  <c r="G357" i="31"/>
  <c r="E624" i="31"/>
  <c r="E664" i="31"/>
  <c r="D650" i="31"/>
  <c r="D610" i="31"/>
  <c r="D482" i="31"/>
  <c r="D345" i="31"/>
  <c r="F617" i="31"/>
  <c r="F657" i="31"/>
  <c r="G346" i="31"/>
  <c r="E633" i="31"/>
  <c r="E593" i="31"/>
  <c r="I363" i="31"/>
  <c r="H357" i="31"/>
  <c r="I360" i="31"/>
  <c r="J289" i="31"/>
  <c r="J280" i="31"/>
  <c r="J285" i="31"/>
  <c r="J276" i="31"/>
  <c r="J279" i="31"/>
  <c r="J284" i="31"/>
  <c r="J282" i="31"/>
  <c r="J286" i="31"/>
  <c r="J290" i="31"/>
  <c r="J283" i="31"/>
  <c r="J277" i="31"/>
  <c r="J281" i="31"/>
  <c r="J288" i="31"/>
  <c r="J278" i="31"/>
  <c r="J287" i="31"/>
  <c r="L287" i="31"/>
  <c r="L283" i="31"/>
  <c r="L289" i="31"/>
  <c r="L278" i="31"/>
  <c r="L284" i="31"/>
  <c r="L277" i="31"/>
  <c r="L280" i="31"/>
  <c r="L276" i="31"/>
  <c r="L288" i="31"/>
  <c r="L290" i="31"/>
  <c r="L279" i="31"/>
  <c r="L285" i="31"/>
  <c r="L286" i="31"/>
  <c r="L281" i="31"/>
  <c r="L282" i="31"/>
  <c r="G355" i="31"/>
  <c r="D357" i="31"/>
  <c r="D494" i="31" s="1"/>
  <c r="G350" i="31"/>
  <c r="F344" i="31"/>
  <c r="F481" i="31" s="1"/>
  <c r="D338" i="31"/>
  <c r="D475" i="31" s="1"/>
  <c r="G356" i="31"/>
  <c r="I352" i="31"/>
  <c r="AS26" i="28"/>
  <c r="AR26" i="28"/>
  <c r="AQ26" i="28"/>
  <c r="AS24" i="28"/>
  <c r="AR24" i="28"/>
  <c r="AQ24" i="28"/>
  <c r="AS22" i="28"/>
  <c r="AR22" i="28"/>
  <c r="AQ22" i="28"/>
  <c r="AS20" i="28"/>
  <c r="AR20" i="28"/>
  <c r="AQ20" i="28"/>
  <c r="AS18" i="28"/>
  <c r="AR18" i="28"/>
  <c r="AQ18" i="28"/>
  <c r="AS17" i="28"/>
  <c r="AR17" i="28"/>
  <c r="AQ17" i="28"/>
  <c r="AS16" i="28"/>
  <c r="AR16" i="28"/>
  <c r="AQ16" i="28"/>
  <c r="AS14" i="28"/>
  <c r="AR14" i="28"/>
  <c r="AQ14" i="28"/>
  <c r="AQ9" i="28"/>
  <c r="AR9" i="28"/>
  <c r="AS9" i="28"/>
  <c r="AQ10" i="28"/>
  <c r="AR10" i="28"/>
  <c r="AS10" i="28"/>
  <c r="AQ11" i="28"/>
  <c r="AR11" i="28"/>
  <c r="AS11" i="28"/>
  <c r="AQ12" i="28"/>
  <c r="AR12" i="28"/>
  <c r="AS12" i="28"/>
  <c r="AS8" i="28"/>
  <c r="AR8" i="28"/>
  <c r="AQ8" i="28"/>
  <c r="AM14" i="28"/>
  <c r="AM15" i="28" s="1"/>
  <c r="AM28" i="28" s="1"/>
  <c r="AK15" i="28"/>
  <c r="AK28" i="28" s="1"/>
  <c r="AL15" i="28"/>
  <c r="AL28" i="28" s="1"/>
  <c r="AG15" i="28"/>
  <c r="AG28" i="28" s="1"/>
  <c r="AH15" i="28"/>
  <c r="AH28" i="28" s="1"/>
  <c r="AI14" i="28"/>
  <c r="AI15" i="28" s="1"/>
  <c r="AI28" i="28" s="1"/>
  <c r="AC15" i="28"/>
  <c r="AC28" i="28" s="1"/>
  <c r="AD15" i="28"/>
  <c r="AD28" i="28" s="1"/>
  <c r="AE14" i="28"/>
  <c r="AE15" i="28" s="1"/>
  <c r="AE28" i="28" s="1"/>
  <c r="D609" i="31" l="1"/>
  <c r="F612" i="31"/>
  <c r="E650" i="31"/>
  <c r="D623" i="31"/>
  <c r="D595" i="31"/>
  <c r="D635" i="31"/>
  <c r="D647" i="31"/>
  <c r="D607" i="31"/>
  <c r="F641" i="31"/>
  <c r="F601" i="31"/>
  <c r="E652" i="31"/>
  <c r="E612" i="31"/>
  <c r="F639" i="31"/>
  <c r="F599" i="31"/>
  <c r="E634" i="31"/>
  <c r="E594" i="31"/>
  <c r="F656" i="31"/>
  <c r="F616" i="31"/>
  <c r="D615" i="31"/>
  <c r="D655" i="31"/>
  <c r="E615" i="31"/>
  <c r="E655" i="31"/>
  <c r="E649" i="31"/>
  <c r="E609" i="31"/>
  <c r="D643" i="31"/>
  <c r="D603" i="31"/>
  <c r="F654" i="31"/>
  <c r="F614" i="31"/>
  <c r="D641" i="31"/>
  <c r="D601" i="31"/>
  <c r="E638" i="31"/>
  <c r="E598" i="31"/>
  <c r="E640" i="31"/>
  <c r="E600" i="31"/>
  <c r="E616" i="31"/>
  <c r="E656" i="31"/>
  <c r="F640" i="31"/>
  <c r="F600" i="31"/>
  <c r="F643" i="31"/>
  <c r="F603" i="31"/>
  <c r="L330" i="31"/>
  <c r="J338" i="31"/>
  <c r="K362" i="31"/>
  <c r="K343" i="31"/>
  <c r="L344" i="31"/>
  <c r="J343" i="31"/>
  <c r="K334" i="31"/>
  <c r="L353" i="31"/>
  <c r="L355" i="31"/>
  <c r="K350" i="31"/>
  <c r="K347" i="31"/>
  <c r="K346" i="31"/>
  <c r="J356" i="31"/>
  <c r="J355" i="31"/>
  <c r="D639" i="31"/>
  <c r="D599" i="31"/>
  <c r="J341" i="31"/>
  <c r="K333" i="31"/>
  <c r="K354" i="31"/>
  <c r="L331" i="31"/>
  <c r="D654" i="31"/>
  <c r="D614" i="31"/>
  <c r="L337" i="31"/>
  <c r="J344" i="31"/>
  <c r="L342" i="31"/>
  <c r="L341" i="31"/>
  <c r="J340" i="31"/>
  <c r="M288" i="31"/>
  <c r="M342" i="31" s="1"/>
  <c r="M287" i="31"/>
  <c r="M341" i="31" s="1"/>
  <c r="M278" i="31"/>
  <c r="M282" i="31"/>
  <c r="M290" i="31"/>
  <c r="M344" i="31" s="1"/>
  <c r="M277" i="31"/>
  <c r="M281" i="31"/>
  <c r="M289" i="31"/>
  <c r="M343" i="31" s="1"/>
  <c r="M284" i="31"/>
  <c r="M338" i="31" s="1"/>
  <c r="M283" i="31"/>
  <c r="M337" i="31" s="1"/>
  <c r="M276" i="31"/>
  <c r="M280" i="31"/>
  <c r="M286" i="31"/>
  <c r="M340" i="31" s="1"/>
  <c r="M279" i="31"/>
  <c r="M285" i="31"/>
  <c r="M339" i="31" s="1"/>
  <c r="K340" i="31"/>
  <c r="K339" i="31"/>
  <c r="L356" i="31"/>
  <c r="L352" i="31"/>
  <c r="K352" i="31"/>
  <c r="K357" i="31"/>
  <c r="K349" i="31"/>
  <c r="J346" i="31"/>
  <c r="J353" i="31"/>
  <c r="N285" i="31"/>
  <c r="N339" i="31" s="1"/>
  <c r="N290" i="31"/>
  <c r="N344" i="31" s="1"/>
  <c r="N281" i="31"/>
  <c r="N289" i="31"/>
  <c r="N343" i="31" s="1"/>
  <c r="N284" i="31"/>
  <c r="N338" i="31" s="1"/>
  <c r="N279" i="31"/>
  <c r="N276" i="31"/>
  <c r="N280" i="31"/>
  <c r="N286" i="31"/>
  <c r="N340" i="31" s="1"/>
  <c r="N277" i="31"/>
  <c r="N283" i="31"/>
  <c r="N337" i="31" s="1"/>
  <c r="N288" i="31"/>
  <c r="N342" i="31" s="1"/>
  <c r="N287" i="31"/>
  <c r="N341" i="31" s="1"/>
  <c r="N278" i="31"/>
  <c r="N282" i="31"/>
  <c r="K342" i="31"/>
  <c r="K331" i="31"/>
  <c r="L346" i="31"/>
  <c r="L354" i="31"/>
  <c r="K359" i="31"/>
  <c r="K356" i="31"/>
  <c r="K358" i="31"/>
  <c r="J351" i="31"/>
  <c r="J350" i="31"/>
  <c r="L334" i="31"/>
  <c r="L348" i="31"/>
  <c r="J354" i="31"/>
  <c r="J362" i="31"/>
  <c r="F635" i="31"/>
  <c r="F595" i="31"/>
  <c r="L335" i="31"/>
  <c r="K337" i="31"/>
  <c r="K345" i="31"/>
  <c r="J336" i="31"/>
  <c r="L336" i="31"/>
  <c r="K364" i="31"/>
  <c r="J333" i="31"/>
  <c r="L357" i="31"/>
  <c r="J361" i="31"/>
  <c r="L340" i="31"/>
  <c r="L338" i="31"/>
  <c r="J335" i="31"/>
  <c r="J412" i="31"/>
  <c r="J330" i="31"/>
  <c r="K332" i="31"/>
  <c r="K338" i="31"/>
  <c r="L358" i="31"/>
  <c r="L359" i="31"/>
  <c r="L351" i="31"/>
  <c r="K355" i="31"/>
  <c r="K348" i="31"/>
  <c r="J357" i="31"/>
  <c r="J358" i="31"/>
  <c r="J359" i="31"/>
  <c r="J332" i="31"/>
  <c r="L345" i="31"/>
  <c r="J342" i="31"/>
  <c r="L349" i="31"/>
  <c r="J348" i="31"/>
  <c r="L339" i="31"/>
  <c r="L332" i="31"/>
  <c r="J331" i="31"/>
  <c r="J339" i="31"/>
  <c r="D642" i="31"/>
  <c r="D602" i="31"/>
  <c r="G460" i="31"/>
  <c r="G500" i="31" s="1"/>
  <c r="H459" i="31"/>
  <c r="H499" i="31" s="1"/>
  <c r="I458" i="31"/>
  <c r="I498" i="31" s="1"/>
  <c r="G452" i="31"/>
  <c r="G492" i="31" s="1"/>
  <c r="H451" i="31"/>
  <c r="H491" i="31" s="1"/>
  <c r="I450" i="31"/>
  <c r="I490" i="31" s="1"/>
  <c r="G444" i="31"/>
  <c r="G484" i="31" s="1"/>
  <c r="H443" i="31"/>
  <c r="H483" i="31" s="1"/>
  <c r="I442" i="31"/>
  <c r="I482" i="31" s="1"/>
  <c r="I440" i="31"/>
  <c r="I480" i="31" s="1"/>
  <c r="I438" i="31"/>
  <c r="I478" i="31" s="1"/>
  <c r="I436" i="31"/>
  <c r="I476" i="31" s="1"/>
  <c r="I464" i="31"/>
  <c r="I504" i="31" s="1"/>
  <c r="G458" i="31"/>
  <c r="G498" i="31" s="1"/>
  <c r="H457" i="31"/>
  <c r="H497" i="31" s="1"/>
  <c r="I456" i="31"/>
  <c r="I496" i="31" s="1"/>
  <c r="G450" i="31"/>
  <c r="G490" i="31" s="1"/>
  <c r="H449" i="31"/>
  <c r="H489" i="31" s="1"/>
  <c r="I448" i="31"/>
  <c r="I488" i="31" s="1"/>
  <c r="G442" i="31"/>
  <c r="G482" i="31" s="1"/>
  <c r="G440" i="31"/>
  <c r="G480" i="31" s="1"/>
  <c r="G438" i="31"/>
  <c r="G478" i="31" s="1"/>
  <c r="G436" i="31"/>
  <c r="G476" i="31" s="1"/>
  <c r="G434" i="31"/>
  <c r="G474" i="31" s="1"/>
  <c r="G432" i="31"/>
  <c r="G472" i="31" s="1"/>
  <c r="G430" i="31"/>
  <c r="G470" i="31" s="1"/>
  <c r="G428" i="31"/>
  <c r="G468" i="31" s="1"/>
  <c r="I463" i="31"/>
  <c r="I503" i="31" s="1"/>
  <c r="H462" i="31"/>
  <c r="H502" i="31" s="1"/>
  <c r="G461" i="31"/>
  <c r="G501" i="31" s="1"/>
  <c r="H456" i="31"/>
  <c r="H496" i="31" s="1"/>
  <c r="G455" i="31"/>
  <c r="G495" i="31" s="1"/>
  <c r="G449" i="31"/>
  <c r="G489" i="31" s="1"/>
  <c r="I443" i="31"/>
  <c r="I483" i="31" s="1"/>
  <c r="H441" i="31"/>
  <c r="H481" i="31" s="1"/>
  <c r="G435" i="31"/>
  <c r="G475" i="31" s="1"/>
  <c r="I431" i="31"/>
  <c r="I471" i="31" s="1"/>
  <c r="I428" i="31"/>
  <c r="I468" i="31" s="1"/>
  <c r="H463" i="31"/>
  <c r="H503" i="31" s="1"/>
  <c r="G462" i="31"/>
  <c r="G502" i="31" s="1"/>
  <c r="I457" i="31"/>
  <c r="I497" i="31" s="1"/>
  <c r="G456" i="31"/>
  <c r="G496" i="31" s="1"/>
  <c r="H450" i="31"/>
  <c r="H490" i="31" s="1"/>
  <c r="I444" i="31"/>
  <c r="I484" i="31" s="1"/>
  <c r="G443" i="31"/>
  <c r="G483" i="31" s="1"/>
  <c r="G441" i="31"/>
  <c r="G481" i="31" s="1"/>
  <c r="H440" i="31"/>
  <c r="H480" i="31" s="1"/>
  <c r="I439" i="31"/>
  <c r="I479" i="31" s="1"/>
  <c r="I434" i="31"/>
  <c r="I474" i="31" s="1"/>
  <c r="H431" i="31"/>
  <c r="H471" i="31" s="1"/>
  <c r="H428" i="31"/>
  <c r="H468" i="31" s="1"/>
  <c r="H464" i="31"/>
  <c r="H504" i="31" s="1"/>
  <c r="G463" i="31"/>
  <c r="G503" i="31" s="1"/>
  <c r="G457" i="31"/>
  <c r="G497" i="31" s="1"/>
  <c r="I451" i="31"/>
  <c r="I491" i="31" s="1"/>
  <c r="I445" i="31"/>
  <c r="I485" i="31" s="1"/>
  <c r="H444" i="31"/>
  <c r="H484" i="31" s="1"/>
  <c r="H439" i="31"/>
  <c r="H479" i="31" s="1"/>
  <c r="H434" i="31"/>
  <c r="H474" i="31" s="1"/>
  <c r="G431" i="31"/>
  <c r="G471" i="31" s="1"/>
  <c r="I427" i="31"/>
  <c r="I467" i="31" s="1"/>
  <c r="G464" i="31"/>
  <c r="G504" i="31" s="1"/>
  <c r="H458" i="31"/>
  <c r="H498" i="31" s="1"/>
  <c r="I452" i="31"/>
  <c r="I492" i="31" s="1"/>
  <c r="G451" i="31"/>
  <c r="G491" i="31" s="1"/>
  <c r="I446" i="31"/>
  <c r="I486" i="31" s="1"/>
  <c r="H445" i="31"/>
  <c r="H485" i="31" s="1"/>
  <c r="G439" i="31"/>
  <c r="G479" i="31" s="1"/>
  <c r="H438" i="31"/>
  <c r="H478" i="31" s="1"/>
  <c r="I437" i="31"/>
  <c r="I477" i="31" s="1"/>
  <c r="I433" i="31"/>
  <c r="I473" i="31" s="1"/>
  <c r="I430" i="31"/>
  <c r="I470" i="31" s="1"/>
  <c r="H427" i="31"/>
  <c r="H467" i="31" s="1"/>
  <c r="I459" i="31"/>
  <c r="I499" i="31" s="1"/>
  <c r="I453" i="31"/>
  <c r="I493" i="31" s="1"/>
  <c r="H452" i="31"/>
  <c r="H492" i="31" s="1"/>
  <c r="I461" i="31"/>
  <c r="I501" i="31" s="1"/>
  <c r="H460" i="31"/>
  <c r="H500" i="31" s="1"/>
  <c r="I455" i="31"/>
  <c r="I495" i="31" s="1"/>
  <c r="H454" i="31"/>
  <c r="H494" i="31" s="1"/>
  <c r="G453" i="31"/>
  <c r="G493" i="31" s="1"/>
  <c r="H448" i="31"/>
  <c r="H488" i="31" s="1"/>
  <c r="G447" i="31"/>
  <c r="G487" i="31" s="1"/>
  <c r="I435" i="31"/>
  <c r="I475" i="31" s="1"/>
  <c r="I432" i="31"/>
  <c r="I472" i="31" s="1"/>
  <c r="H429" i="31"/>
  <c r="H469" i="31" s="1"/>
  <c r="H455" i="31"/>
  <c r="H495" i="31" s="1"/>
  <c r="H447" i="31"/>
  <c r="H487" i="31" s="1"/>
  <c r="I441" i="31"/>
  <c r="I481" i="31" s="1"/>
  <c r="H430" i="31"/>
  <c r="H470" i="31" s="1"/>
  <c r="G459" i="31"/>
  <c r="G499" i="31" s="1"/>
  <c r="I454" i="31"/>
  <c r="I494" i="31" s="1"/>
  <c r="H436" i="31"/>
  <c r="H476" i="31" s="1"/>
  <c r="H432" i="31"/>
  <c r="H472" i="31" s="1"/>
  <c r="H453" i="31"/>
  <c r="H493" i="31" s="1"/>
  <c r="I449" i="31"/>
  <c r="I489" i="31" s="1"/>
  <c r="G446" i="31"/>
  <c r="G486" i="31" s="1"/>
  <c r="I462" i="31"/>
  <c r="I502" i="31" s="1"/>
  <c r="H433" i="31"/>
  <c r="H473" i="31" s="1"/>
  <c r="I429" i="31"/>
  <c r="I469" i="31" s="1"/>
  <c r="G427" i="31"/>
  <c r="G467" i="31" s="1"/>
  <c r="G445" i="31"/>
  <c r="G485" i="31" s="1"/>
  <c r="H442" i="31"/>
  <c r="H482" i="31" s="1"/>
  <c r="H437" i="31"/>
  <c r="H477" i="31" s="1"/>
  <c r="H435" i="31"/>
  <c r="H475" i="31" s="1"/>
  <c r="G433" i="31"/>
  <c r="G473" i="31" s="1"/>
  <c r="G429" i="31"/>
  <c r="G469" i="31" s="1"/>
  <c r="I460" i="31"/>
  <c r="I500" i="31" s="1"/>
  <c r="I447" i="31"/>
  <c r="I487" i="31" s="1"/>
  <c r="G448" i="31"/>
  <c r="G488" i="31" s="1"/>
  <c r="G437" i="31"/>
  <c r="G477" i="31" s="1"/>
  <c r="H446" i="31"/>
  <c r="H486" i="31" s="1"/>
  <c r="H461" i="31"/>
  <c r="H501" i="31" s="1"/>
  <c r="G454" i="31"/>
  <c r="G494" i="31" s="1"/>
  <c r="K341" i="31"/>
  <c r="K330" i="31"/>
  <c r="L360" i="31"/>
  <c r="L347" i="31"/>
  <c r="L363" i="31"/>
  <c r="K361" i="31"/>
  <c r="K353" i="31"/>
  <c r="J345" i="31"/>
  <c r="J349" i="31"/>
  <c r="J347" i="31"/>
  <c r="O280" i="31"/>
  <c r="O284" i="31"/>
  <c r="O338" i="31" s="1"/>
  <c r="O288" i="31"/>
  <c r="O342" i="31" s="1"/>
  <c r="O281" i="31"/>
  <c r="O289" i="31"/>
  <c r="O343" i="31" s="1"/>
  <c r="O285" i="31"/>
  <c r="O339" i="31" s="1"/>
  <c r="O276" i="31"/>
  <c r="O282" i="31"/>
  <c r="O290" i="31"/>
  <c r="O344" i="31" s="1"/>
  <c r="O277" i="31"/>
  <c r="O283" i="31"/>
  <c r="O337" i="31" s="1"/>
  <c r="O278" i="31"/>
  <c r="O279" i="31"/>
  <c r="O286" i="31"/>
  <c r="O340" i="31" s="1"/>
  <c r="O287" i="31"/>
  <c r="O341" i="31" s="1"/>
  <c r="K336" i="31"/>
  <c r="L362" i="31"/>
  <c r="K351" i="31"/>
  <c r="J352" i="31"/>
  <c r="L333" i="31"/>
  <c r="L343" i="31"/>
  <c r="J337" i="31"/>
  <c r="J334" i="31"/>
  <c r="K344" i="31"/>
  <c r="K335" i="31"/>
  <c r="L350" i="31"/>
  <c r="L364" i="31"/>
  <c r="L361" i="31"/>
  <c r="K360" i="31"/>
  <c r="K363" i="31"/>
  <c r="J360" i="31"/>
  <c r="J363" i="31"/>
  <c r="J364" i="31"/>
  <c r="AQ13" i="28"/>
  <c r="AQ19" i="28"/>
  <c r="AR13" i="28"/>
  <c r="AS13" i="28"/>
  <c r="AR19" i="28"/>
  <c r="AS19" i="28"/>
  <c r="G646" i="31" l="1"/>
  <c r="G606" i="31"/>
  <c r="G651" i="31"/>
  <c r="G611" i="31"/>
  <c r="H644" i="31"/>
  <c r="H604" i="31"/>
  <c r="G609" i="31"/>
  <c r="G649" i="31"/>
  <c r="G650" i="31"/>
  <c r="G610" i="31"/>
  <c r="I602" i="31"/>
  <c r="I642" i="31"/>
  <c r="H637" i="31"/>
  <c r="H597" i="31"/>
  <c r="I612" i="31"/>
  <c r="I652" i="31"/>
  <c r="G655" i="31"/>
  <c r="G615" i="31"/>
  <c r="I645" i="31"/>
  <c r="I605" i="31"/>
  <c r="G637" i="31"/>
  <c r="G597" i="31"/>
  <c r="I611" i="31"/>
  <c r="I651" i="31"/>
  <c r="H640" i="31"/>
  <c r="H600" i="31"/>
  <c r="H656" i="31"/>
  <c r="H616" i="31"/>
  <c r="G644" i="31"/>
  <c r="G604" i="31"/>
  <c r="H646" i="31"/>
  <c r="H606" i="31"/>
  <c r="I630" i="31"/>
  <c r="I590" i="31"/>
  <c r="H629" i="31"/>
  <c r="H589" i="31"/>
  <c r="H660" i="31"/>
  <c r="H620" i="31"/>
  <c r="G657" i="31"/>
  <c r="G617" i="31"/>
  <c r="I650" i="31"/>
  <c r="I610" i="31"/>
  <c r="H654" i="31"/>
  <c r="H614" i="31"/>
  <c r="G627" i="31"/>
  <c r="G587" i="31"/>
  <c r="H638" i="31"/>
  <c r="H598" i="31"/>
  <c r="H611" i="31"/>
  <c r="H651" i="31"/>
  <c r="G635" i="31"/>
  <c r="G595" i="31"/>
  <c r="G659" i="31"/>
  <c r="G619" i="31"/>
  <c r="H628" i="31"/>
  <c r="H588" i="31"/>
  <c r="I618" i="31"/>
  <c r="I658" i="31"/>
  <c r="G642" i="31"/>
  <c r="G602" i="31"/>
  <c r="H630" i="31"/>
  <c r="H590" i="31"/>
  <c r="I619" i="31"/>
  <c r="I659" i="31"/>
  <c r="G616" i="31"/>
  <c r="G656" i="31"/>
  <c r="I643" i="31"/>
  <c r="I603" i="31"/>
  <c r="L489" i="31"/>
  <c r="I629" i="31"/>
  <c r="I589" i="31"/>
  <c r="O333" i="31"/>
  <c r="G647" i="31"/>
  <c r="G607" i="31"/>
  <c r="H634" i="31"/>
  <c r="H594" i="31"/>
  <c r="G628" i="31"/>
  <c r="G588" i="31"/>
  <c r="O331" i="31"/>
  <c r="I649" i="31"/>
  <c r="I609" i="31"/>
  <c r="H607" i="31"/>
  <c r="H647" i="31"/>
  <c r="I639" i="31"/>
  <c r="I599" i="31"/>
  <c r="G662" i="31"/>
  <c r="G622" i="31"/>
  <c r="G634" i="31"/>
  <c r="G594" i="31"/>
  <c r="I616" i="31"/>
  <c r="I656" i="31"/>
  <c r="H603" i="31"/>
  <c r="H643" i="31"/>
  <c r="N334" i="31"/>
  <c r="I615" i="31"/>
  <c r="I655" i="31"/>
  <c r="H623" i="31"/>
  <c r="H663" i="31"/>
  <c r="N336" i="31"/>
  <c r="N330" i="31"/>
  <c r="G641" i="31"/>
  <c r="G601" i="31"/>
  <c r="H599" i="31"/>
  <c r="H639" i="31"/>
  <c r="G654" i="31"/>
  <c r="G614" i="31"/>
  <c r="G658" i="31"/>
  <c r="G618" i="31"/>
  <c r="O334" i="31"/>
  <c r="H615" i="31"/>
  <c r="H655" i="31"/>
  <c r="H658" i="31"/>
  <c r="H618" i="31"/>
  <c r="H657" i="31"/>
  <c r="H617" i="31"/>
  <c r="O336" i="31"/>
  <c r="G648" i="31"/>
  <c r="G608" i="31"/>
  <c r="G645" i="31"/>
  <c r="G605" i="31"/>
  <c r="I637" i="31"/>
  <c r="I597" i="31"/>
  <c r="G664" i="31"/>
  <c r="G624" i="31"/>
  <c r="I588" i="31"/>
  <c r="I628" i="31"/>
  <c r="G638" i="31"/>
  <c r="G598" i="31"/>
  <c r="N332" i="31"/>
  <c r="N333" i="31"/>
  <c r="M335" i="31"/>
  <c r="I620" i="31"/>
  <c r="I660" i="31"/>
  <c r="H642" i="31"/>
  <c r="H602" i="31"/>
  <c r="H653" i="31"/>
  <c r="H613" i="31"/>
  <c r="I633" i="31"/>
  <c r="I593" i="31"/>
  <c r="G636" i="31"/>
  <c r="G596" i="31"/>
  <c r="K464" i="31"/>
  <c r="K504" i="31" s="1"/>
  <c r="L463" i="31"/>
  <c r="L503" i="31" s="1"/>
  <c r="J457" i="31"/>
  <c r="J497" i="31" s="1"/>
  <c r="K456" i="31"/>
  <c r="K496" i="31" s="1"/>
  <c r="L455" i="31"/>
  <c r="L495" i="31" s="1"/>
  <c r="J449" i="31"/>
  <c r="J489" i="31" s="1"/>
  <c r="K448" i="31"/>
  <c r="K488" i="31" s="1"/>
  <c r="L447" i="31"/>
  <c r="L487" i="31" s="1"/>
  <c r="J463" i="31"/>
  <c r="J503" i="31" s="1"/>
  <c r="K462" i="31"/>
  <c r="K502" i="31" s="1"/>
  <c r="L461" i="31"/>
  <c r="L501" i="31" s="1"/>
  <c r="J455" i="31"/>
  <c r="J495" i="31" s="1"/>
  <c r="K454" i="31"/>
  <c r="K494" i="31" s="1"/>
  <c r="L453" i="31"/>
  <c r="L493" i="31" s="1"/>
  <c r="J447" i="31"/>
  <c r="J487" i="31" s="1"/>
  <c r="K446" i="31"/>
  <c r="K486" i="31" s="1"/>
  <c r="L445" i="31"/>
  <c r="L485" i="31" s="1"/>
  <c r="K441" i="31"/>
  <c r="K481" i="31" s="1"/>
  <c r="K439" i="31"/>
  <c r="K479" i="31" s="1"/>
  <c r="K437" i="31"/>
  <c r="K477" i="31" s="1"/>
  <c r="K435" i="31"/>
  <c r="K475" i="31" s="1"/>
  <c r="K433" i="31"/>
  <c r="K473" i="31" s="1"/>
  <c r="K431" i="31"/>
  <c r="K471" i="31" s="1"/>
  <c r="K429" i="31"/>
  <c r="K469" i="31" s="1"/>
  <c r="K427" i="31"/>
  <c r="K467" i="31" s="1"/>
  <c r="L464" i="31"/>
  <c r="L504" i="31" s="1"/>
  <c r="L458" i="31"/>
  <c r="L498" i="31" s="1"/>
  <c r="K457" i="31"/>
  <c r="K497" i="31" s="1"/>
  <c r="L452" i="31"/>
  <c r="L492" i="31" s="1"/>
  <c r="K451" i="31"/>
  <c r="K491" i="31" s="1"/>
  <c r="J450" i="31"/>
  <c r="J490" i="31" s="1"/>
  <c r="K445" i="31"/>
  <c r="K485" i="31" s="1"/>
  <c r="J444" i="31"/>
  <c r="J484" i="31" s="1"/>
  <c r="J440" i="31"/>
  <c r="J480" i="31" s="1"/>
  <c r="J439" i="31"/>
  <c r="J479" i="31" s="1"/>
  <c r="L438" i="31"/>
  <c r="L478" i="31" s="1"/>
  <c r="J434" i="31"/>
  <c r="J474" i="31" s="1"/>
  <c r="L430" i="31"/>
  <c r="L470" i="31" s="1"/>
  <c r="L427" i="31"/>
  <c r="L467" i="31" s="1"/>
  <c r="J464" i="31"/>
  <c r="J504" i="31" s="1"/>
  <c r="L459" i="31"/>
  <c r="L499" i="31" s="1"/>
  <c r="K458" i="31"/>
  <c r="K498" i="31" s="1"/>
  <c r="K452" i="31"/>
  <c r="K492" i="31" s="1"/>
  <c r="J451" i="31"/>
  <c r="J491" i="31" s="1"/>
  <c r="L446" i="31"/>
  <c r="L486" i="31" s="1"/>
  <c r="J445" i="31"/>
  <c r="J485" i="31" s="1"/>
  <c r="K438" i="31"/>
  <c r="K478" i="31" s="1"/>
  <c r="L437" i="31"/>
  <c r="L477" i="31" s="1"/>
  <c r="L433" i="31"/>
  <c r="L473" i="31" s="1"/>
  <c r="K430" i="31"/>
  <c r="K470" i="31" s="1"/>
  <c r="J427" i="31"/>
  <c r="J467" i="31" s="1"/>
  <c r="L460" i="31"/>
  <c r="L500" i="31" s="1"/>
  <c r="K459" i="31"/>
  <c r="K499" i="31" s="1"/>
  <c r="J458" i="31"/>
  <c r="J498" i="31" s="1"/>
  <c r="K453" i="31"/>
  <c r="K493" i="31" s="1"/>
  <c r="J452" i="31"/>
  <c r="J492" i="31" s="1"/>
  <c r="J446" i="31"/>
  <c r="J486" i="31" s="1"/>
  <c r="J438" i="31"/>
  <c r="J478" i="31" s="1"/>
  <c r="J437" i="31"/>
  <c r="J477" i="31" s="1"/>
  <c r="L436" i="31"/>
  <c r="L476" i="31" s="1"/>
  <c r="J433" i="31"/>
  <c r="J473" i="31" s="1"/>
  <c r="J430" i="31"/>
  <c r="J470" i="31" s="1"/>
  <c r="K460" i="31"/>
  <c r="K500" i="31" s="1"/>
  <c r="J459" i="31"/>
  <c r="J499" i="31" s="1"/>
  <c r="L454" i="31"/>
  <c r="L494" i="31" s="1"/>
  <c r="J453" i="31"/>
  <c r="J493" i="31" s="1"/>
  <c r="K447" i="31"/>
  <c r="K487" i="31" s="1"/>
  <c r="K436" i="31"/>
  <c r="K476" i="31" s="1"/>
  <c r="L432" i="31"/>
  <c r="L472" i="31" s="1"/>
  <c r="L429" i="31"/>
  <c r="L469" i="31" s="1"/>
  <c r="K461" i="31"/>
  <c r="K501" i="31" s="1"/>
  <c r="J460" i="31"/>
  <c r="J500" i="31" s="1"/>
  <c r="J454" i="31"/>
  <c r="J494" i="31" s="1"/>
  <c r="J462" i="31"/>
  <c r="J502" i="31" s="1"/>
  <c r="L456" i="31"/>
  <c r="L496" i="31" s="1"/>
  <c r="L450" i="31"/>
  <c r="L490" i="31" s="1"/>
  <c r="K449" i="31"/>
  <c r="K489" i="31" s="1"/>
  <c r="L444" i="31"/>
  <c r="L484" i="31" s="1"/>
  <c r="K443" i="31"/>
  <c r="K483" i="31" s="1"/>
  <c r="J442" i="31"/>
  <c r="J482" i="31" s="1"/>
  <c r="J441" i="31"/>
  <c r="J481" i="31" s="1"/>
  <c r="L440" i="31"/>
  <c r="L480" i="31" s="1"/>
  <c r="L434" i="31"/>
  <c r="L474" i="31" s="1"/>
  <c r="L431" i="31"/>
  <c r="L471" i="31" s="1"/>
  <c r="K428" i="31"/>
  <c r="K468" i="31" s="1"/>
  <c r="K450" i="31"/>
  <c r="K490" i="31" s="1"/>
  <c r="J436" i="31"/>
  <c r="J476" i="31" s="1"/>
  <c r="K434" i="31"/>
  <c r="K474" i="31" s="1"/>
  <c r="J432" i="31"/>
  <c r="J472" i="31" s="1"/>
  <c r="J428" i="31"/>
  <c r="J468" i="31" s="1"/>
  <c r="L443" i="31"/>
  <c r="L483" i="31" s="1"/>
  <c r="L462" i="31"/>
  <c r="L502" i="31" s="1"/>
  <c r="L442" i="31"/>
  <c r="L482" i="31" s="1"/>
  <c r="K440" i="31"/>
  <c r="K480" i="31" s="1"/>
  <c r="L435" i="31"/>
  <c r="L475" i="31" s="1"/>
  <c r="J429" i="31"/>
  <c r="J469" i="31" s="1"/>
  <c r="L457" i="31"/>
  <c r="L497" i="31" s="1"/>
  <c r="L448" i="31"/>
  <c r="L488" i="31" s="1"/>
  <c r="K442" i="31"/>
  <c r="K482" i="31" s="1"/>
  <c r="J435" i="31"/>
  <c r="J475" i="31" s="1"/>
  <c r="J431" i="31"/>
  <c r="J471" i="31" s="1"/>
  <c r="J461" i="31"/>
  <c r="J501" i="31" s="1"/>
  <c r="J448" i="31"/>
  <c r="J488" i="31" s="1"/>
  <c r="K455" i="31"/>
  <c r="K495" i="31" s="1"/>
  <c r="K444" i="31"/>
  <c r="K484" i="31" s="1"/>
  <c r="L441" i="31"/>
  <c r="L481" i="31" s="1"/>
  <c r="K432" i="31"/>
  <c r="K472" i="31" s="1"/>
  <c r="L428" i="31"/>
  <c r="L468" i="31" s="1"/>
  <c r="L449" i="31"/>
  <c r="K463" i="31"/>
  <c r="K503" i="31" s="1"/>
  <c r="J443" i="31"/>
  <c r="J483" i="31" s="1"/>
  <c r="L451" i="31"/>
  <c r="L491" i="31" s="1"/>
  <c r="J456" i="31"/>
  <c r="J496" i="31" s="1"/>
  <c r="L439" i="31"/>
  <c r="L479" i="31" s="1"/>
  <c r="O330" i="31"/>
  <c r="H636" i="31"/>
  <c r="H596" i="31"/>
  <c r="I592" i="31"/>
  <c r="I632" i="31"/>
  <c r="I661" i="31"/>
  <c r="I621" i="31"/>
  <c r="I627" i="31"/>
  <c r="I587" i="31"/>
  <c r="G663" i="31"/>
  <c r="G623" i="31"/>
  <c r="G643" i="31"/>
  <c r="G603" i="31"/>
  <c r="I631" i="31"/>
  <c r="I591" i="31"/>
  <c r="H662" i="31"/>
  <c r="H622" i="31"/>
  <c r="G600" i="31"/>
  <c r="G640" i="31"/>
  <c r="I624" i="31"/>
  <c r="I664" i="31"/>
  <c r="M333" i="31"/>
  <c r="M331" i="31"/>
  <c r="H652" i="31"/>
  <c r="H612" i="31"/>
  <c r="G639" i="31"/>
  <c r="G599" i="31"/>
  <c r="G631" i="31"/>
  <c r="G591" i="31"/>
  <c r="H664" i="31"/>
  <c r="H624" i="31"/>
  <c r="I644" i="31"/>
  <c r="I604" i="31"/>
  <c r="I623" i="31"/>
  <c r="I663" i="31"/>
  <c r="I636" i="31"/>
  <c r="I596" i="31"/>
  <c r="G652" i="31"/>
  <c r="G612" i="31"/>
  <c r="N335" i="31"/>
  <c r="M336" i="31"/>
  <c r="H632" i="31"/>
  <c r="H592" i="31"/>
  <c r="I607" i="31"/>
  <c r="I647" i="31"/>
  <c r="G661" i="31"/>
  <c r="G621" i="31"/>
  <c r="I614" i="31"/>
  <c r="I654" i="31"/>
  <c r="G629" i="31"/>
  <c r="G589" i="31"/>
  <c r="H645" i="31"/>
  <c r="H605" i="31"/>
  <c r="H650" i="31"/>
  <c r="H610" i="31"/>
  <c r="I598" i="31"/>
  <c r="I638" i="31"/>
  <c r="M334" i="31"/>
  <c r="O332" i="31"/>
  <c r="O335" i="31"/>
  <c r="G633" i="31"/>
  <c r="G593" i="31"/>
  <c r="I622" i="31"/>
  <c r="I662" i="31"/>
  <c r="H648" i="31"/>
  <c r="H608" i="31"/>
  <c r="I646" i="31"/>
  <c r="I606" i="31"/>
  <c r="H631" i="31"/>
  <c r="H591" i="31"/>
  <c r="G630" i="31"/>
  <c r="G590" i="31"/>
  <c r="H649" i="31"/>
  <c r="H609" i="31"/>
  <c r="I640" i="31"/>
  <c r="I600" i="31"/>
  <c r="H619" i="31"/>
  <c r="H659" i="31"/>
  <c r="N331" i="31"/>
  <c r="M330" i="31"/>
  <c r="M412" i="31"/>
  <c r="M332" i="31"/>
  <c r="I635" i="31"/>
  <c r="I595" i="31"/>
  <c r="H633" i="31"/>
  <c r="H593" i="31"/>
  <c r="I653" i="31"/>
  <c r="I613" i="31"/>
  <c r="H641" i="31"/>
  <c r="H601" i="31"/>
  <c r="I648" i="31"/>
  <c r="I608" i="31"/>
  <c r="H661" i="31"/>
  <c r="H621" i="31"/>
  <c r="H595" i="31"/>
  <c r="H635" i="31"/>
  <c r="I641" i="31"/>
  <c r="I601" i="31"/>
  <c r="G613" i="31"/>
  <c r="G653" i="31"/>
  <c r="H627" i="31"/>
  <c r="H587" i="31"/>
  <c r="I634" i="31"/>
  <c r="I594" i="31"/>
  <c r="I657" i="31"/>
  <c r="I617" i="31"/>
  <c r="G632" i="31"/>
  <c r="G592" i="31"/>
  <c r="G660" i="31"/>
  <c r="G620" i="31"/>
  <c r="AO27" i="28"/>
  <c r="AO25" i="28"/>
  <c r="AO23" i="28"/>
  <c r="AO21" i="28"/>
  <c r="AO19" i="28"/>
  <c r="AO15" i="28"/>
  <c r="AO13" i="28"/>
  <c r="J648" i="31" l="1"/>
  <c r="J608" i="31"/>
  <c r="J643" i="31"/>
  <c r="J603" i="31"/>
  <c r="L635" i="31"/>
  <c r="L595" i="31"/>
  <c r="K621" i="31"/>
  <c r="K661" i="31"/>
  <c r="J650" i="31"/>
  <c r="J610" i="31"/>
  <c r="K631" i="31"/>
  <c r="K591" i="31"/>
  <c r="J647" i="31"/>
  <c r="J607" i="31"/>
  <c r="K608" i="31"/>
  <c r="K648" i="31"/>
  <c r="J621" i="31"/>
  <c r="J661" i="31"/>
  <c r="K600" i="31"/>
  <c r="K640" i="31"/>
  <c r="L604" i="31"/>
  <c r="L644" i="31"/>
  <c r="J630" i="31"/>
  <c r="J590" i="31"/>
  <c r="J658" i="31"/>
  <c r="J618" i="31"/>
  <c r="L630" i="31"/>
  <c r="L590" i="31"/>
  <c r="K633" i="31"/>
  <c r="K593" i="31"/>
  <c r="K638" i="31"/>
  <c r="K598" i="31"/>
  <c r="J634" i="31"/>
  <c r="J594" i="31"/>
  <c r="L628" i="31"/>
  <c r="L588" i="31"/>
  <c r="L631" i="31"/>
  <c r="L591" i="31"/>
  <c r="L650" i="31"/>
  <c r="L610" i="31"/>
  <c r="L620" i="31"/>
  <c r="L660" i="31"/>
  <c r="J651" i="31"/>
  <c r="J611" i="31"/>
  <c r="L638" i="31"/>
  <c r="L598" i="31"/>
  <c r="K660" i="31"/>
  <c r="K620" i="31"/>
  <c r="K659" i="31"/>
  <c r="K619" i="31"/>
  <c r="K632" i="31"/>
  <c r="K592" i="31"/>
  <c r="L634" i="31"/>
  <c r="L594" i="31"/>
  <c r="J637" i="31"/>
  <c r="J597" i="31"/>
  <c r="L658" i="31"/>
  <c r="L618" i="31"/>
  <c r="K639" i="31"/>
  <c r="K599" i="31"/>
  <c r="K643" i="31"/>
  <c r="K603" i="31"/>
  <c r="K628" i="31"/>
  <c r="K588" i="31"/>
  <c r="L639" i="31"/>
  <c r="L599" i="31"/>
  <c r="L641" i="31"/>
  <c r="L601" i="31"/>
  <c r="L600" i="31"/>
  <c r="L640" i="31"/>
  <c r="J613" i="31"/>
  <c r="J653" i="31"/>
  <c r="K630" i="31"/>
  <c r="K590" i="31"/>
  <c r="K641" i="31"/>
  <c r="K601" i="31"/>
  <c r="K653" i="31"/>
  <c r="K613" i="31"/>
  <c r="L632" i="31"/>
  <c r="L592" i="31"/>
  <c r="K644" i="31"/>
  <c r="K604" i="31"/>
  <c r="L633" i="31"/>
  <c r="L593" i="31"/>
  <c r="L619" i="31"/>
  <c r="L659" i="31"/>
  <c r="L627" i="31"/>
  <c r="L587" i="31"/>
  <c r="L611" i="31"/>
  <c r="L651" i="31"/>
  <c r="J602" i="31"/>
  <c r="J642" i="31"/>
  <c r="J660" i="31"/>
  <c r="J620" i="31"/>
  <c r="J659" i="31"/>
  <c r="J619" i="31"/>
  <c r="L637" i="31"/>
  <c r="L597" i="31"/>
  <c r="L647" i="31"/>
  <c r="L607" i="31"/>
  <c r="K650" i="31"/>
  <c r="K610" i="31"/>
  <c r="J649" i="31"/>
  <c r="J609" i="31"/>
  <c r="L608" i="31"/>
  <c r="L648" i="31"/>
  <c r="J628" i="31"/>
  <c r="J588" i="31"/>
  <c r="J662" i="31"/>
  <c r="J622" i="31"/>
  <c r="K658" i="31"/>
  <c r="K618" i="31"/>
  <c r="J640" i="31"/>
  <c r="J600" i="31"/>
  <c r="L624" i="31"/>
  <c r="L664" i="31"/>
  <c r="K662" i="31"/>
  <c r="K622" i="31"/>
  <c r="L623" i="31"/>
  <c r="L663" i="31"/>
  <c r="J656" i="31"/>
  <c r="J616" i="31"/>
  <c r="L657" i="31"/>
  <c r="L617" i="31"/>
  <c r="J632" i="31"/>
  <c r="J592" i="31"/>
  <c r="J641" i="31"/>
  <c r="J601" i="31"/>
  <c r="J654" i="31"/>
  <c r="J614" i="31"/>
  <c r="L654" i="31"/>
  <c r="L614" i="31"/>
  <c r="J644" i="31"/>
  <c r="J604" i="31"/>
  <c r="K627" i="31"/>
  <c r="K587" i="31"/>
  <c r="L645" i="31"/>
  <c r="L605" i="31"/>
  <c r="J663" i="31"/>
  <c r="J623" i="31"/>
  <c r="K664" i="31"/>
  <c r="K624" i="31"/>
  <c r="K655" i="31"/>
  <c r="K615" i="31"/>
  <c r="J629" i="31"/>
  <c r="J589" i="31"/>
  <c r="K634" i="31"/>
  <c r="K594" i="31"/>
  <c r="J652" i="31"/>
  <c r="J612" i="31"/>
  <c r="J664" i="31"/>
  <c r="J624" i="31"/>
  <c r="K605" i="31"/>
  <c r="K645" i="31"/>
  <c r="K629" i="31"/>
  <c r="K589" i="31"/>
  <c r="K646" i="31"/>
  <c r="K606" i="31"/>
  <c r="J636" i="31"/>
  <c r="J596" i="31"/>
  <c r="L612" i="31"/>
  <c r="L652" i="31"/>
  <c r="K663" i="31"/>
  <c r="K623" i="31"/>
  <c r="J605" i="31"/>
  <c r="J645" i="31"/>
  <c r="K651" i="31"/>
  <c r="K611" i="31"/>
  <c r="L649" i="31"/>
  <c r="L609" i="31"/>
  <c r="J627" i="31"/>
  <c r="J587" i="31"/>
  <c r="J646" i="31"/>
  <c r="J606" i="31"/>
  <c r="J638" i="31"/>
  <c r="J598" i="31"/>
  <c r="M441" i="31"/>
  <c r="M439" i="31"/>
  <c r="M437" i="31"/>
  <c r="O440" i="31"/>
  <c r="O438" i="31"/>
  <c r="O436" i="31"/>
  <c r="O434" i="31"/>
  <c r="O432" i="31"/>
  <c r="O472" i="31" s="1"/>
  <c r="O430" i="31"/>
  <c r="O470" i="31" s="1"/>
  <c r="O428" i="31"/>
  <c r="O468" i="31" s="1"/>
  <c r="N437" i="31"/>
  <c r="N436" i="31"/>
  <c r="M433" i="31"/>
  <c r="M473" i="31" s="1"/>
  <c r="O429" i="31"/>
  <c r="O469" i="31" s="1"/>
  <c r="M436" i="31"/>
  <c r="O435" i="31"/>
  <c r="N432" i="31"/>
  <c r="N472" i="31" s="1"/>
  <c r="N429" i="31"/>
  <c r="N469" i="31" s="1"/>
  <c r="N435" i="31"/>
  <c r="M432" i="31"/>
  <c r="M472" i="31" s="1"/>
  <c r="M429" i="31"/>
  <c r="M469" i="31" s="1"/>
  <c r="O441" i="31"/>
  <c r="M435" i="31"/>
  <c r="O431" i="31"/>
  <c r="O471" i="31" s="1"/>
  <c r="N428" i="31"/>
  <c r="N468" i="31" s="1"/>
  <c r="N439" i="31"/>
  <c r="N438" i="31"/>
  <c r="O433" i="31"/>
  <c r="O473" i="31" s="1"/>
  <c r="N430" i="31"/>
  <c r="N470" i="31" s="1"/>
  <c r="N427" i="31"/>
  <c r="N467" i="31" s="1"/>
  <c r="N440" i="31"/>
  <c r="M438" i="31"/>
  <c r="N433" i="31"/>
  <c r="N473" i="31" s="1"/>
  <c r="M431" i="31"/>
  <c r="M471" i="31" s="1"/>
  <c r="M427" i="31"/>
  <c r="M467" i="31" s="1"/>
  <c r="O437" i="31"/>
  <c r="O439" i="31"/>
  <c r="M434" i="31"/>
  <c r="M430" i="31"/>
  <c r="M470" i="31" s="1"/>
  <c r="M428" i="31"/>
  <c r="M468" i="31" s="1"/>
  <c r="O427" i="31"/>
  <c r="O467" i="31" s="1"/>
  <c r="N434" i="31"/>
  <c r="M440" i="31"/>
  <c r="N431" i="31"/>
  <c r="N471" i="31" s="1"/>
  <c r="N441" i="31"/>
  <c r="J631" i="31"/>
  <c r="J591" i="31"/>
  <c r="L642" i="31"/>
  <c r="L602" i="31"/>
  <c r="K649" i="31"/>
  <c r="K609" i="31"/>
  <c r="J633" i="31"/>
  <c r="J593" i="31"/>
  <c r="L646" i="31"/>
  <c r="L606" i="31"/>
  <c r="K635" i="31"/>
  <c r="K595" i="31"/>
  <c r="K654" i="31"/>
  <c r="K614" i="31"/>
  <c r="L655" i="31"/>
  <c r="L615" i="31"/>
  <c r="L629" i="31"/>
  <c r="L589" i="31"/>
  <c r="J635" i="31"/>
  <c r="J595" i="31"/>
  <c r="L662" i="31"/>
  <c r="L622" i="31"/>
  <c r="K636" i="31"/>
  <c r="K596" i="31"/>
  <c r="L596" i="31"/>
  <c r="L636" i="31"/>
  <c r="K657" i="31"/>
  <c r="K617" i="31"/>
  <c r="K637" i="31"/>
  <c r="K597" i="31"/>
  <c r="J655" i="31"/>
  <c r="J615" i="31"/>
  <c r="K656" i="31"/>
  <c r="K616" i="31"/>
  <c r="L653" i="31"/>
  <c r="L613" i="31"/>
  <c r="K642" i="31"/>
  <c r="K602" i="31"/>
  <c r="L603" i="31"/>
  <c r="L643" i="31"/>
  <c r="L616" i="31"/>
  <c r="L656" i="31"/>
  <c r="K647" i="31"/>
  <c r="K607" i="31"/>
  <c r="K652" i="31"/>
  <c r="K612" i="31"/>
  <c r="J639" i="31"/>
  <c r="J599" i="31"/>
  <c r="L661" i="31"/>
  <c r="L621" i="31"/>
  <c r="J657" i="31"/>
  <c r="J617" i="31"/>
  <c r="AO28" i="28"/>
  <c r="O28" i="28"/>
  <c r="O631" i="31" l="1"/>
  <c r="O591" i="31"/>
  <c r="N630" i="31"/>
  <c r="N590" i="31"/>
  <c r="M589" i="31"/>
  <c r="M629" i="31"/>
  <c r="M632" i="31"/>
  <c r="M592" i="31"/>
  <c r="O633" i="31"/>
  <c r="O593" i="31"/>
  <c r="M627" i="31"/>
  <c r="M587" i="31"/>
  <c r="O465" i="31"/>
  <c r="O627" i="31"/>
  <c r="O587" i="31"/>
  <c r="N632" i="31"/>
  <c r="N592" i="31"/>
  <c r="M628" i="31"/>
  <c r="M588" i="31"/>
  <c r="O632" i="31"/>
  <c r="O592" i="31"/>
  <c r="N631" i="31"/>
  <c r="N591" i="31"/>
  <c r="M631" i="31"/>
  <c r="M591" i="31"/>
  <c r="N629" i="31"/>
  <c r="N589" i="31"/>
  <c r="O628" i="31"/>
  <c r="O588" i="31"/>
  <c r="O630" i="31"/>
  <c r="O590" i="31"/>
  <c r="M630" i="31"/>
  <c r="M590" i="31"/>
  <c r="N633" i="31"/>
  <c r="N593" i="31"/>
  <c r="N627" i="31"/>
  <c r="N587" i="31"/>
  <c r="N628" i="31"/>
  <c r="N588" i="31"/>
  <c r="M593" i="31"/>
  <c r="M633" i="31"/>
  <c r="O629" i="31"/>
  <c r="O589" i="31"/>
  <c r="P22" i="28"/>
  <c r="O585" i="31" l="1"/>
  <c r="O625" i="31"/>
  <c r="AU11" i="28" l="1"/>
  <c r="AA30" i="28"/>
  <c r="H11" i="28"/>
  <c r="D7" i="28" l="1"/>
  <c r="R7" i="28" l="1"/>
  <c r="N7" i="28"/>
  <c r="V7" i="28"/>
  <c r="AG7" i="28"/>
  <c r="J7" i="28"/>
  <c r="AC7" i="28"/>
  <c r="W7" i="28"/>
  <c r="O7" i="28"/>
  <c r="AH7" i="28"/>
  <c r="Z7" i="28"/>
  <c r="AK7" i="28"/>
  <c r="AD7" i="28"/>
  <c r="E7" i="28"/>
  <c r="S7" i="28"/>
  <c r="AJ14" i="28" l="1"/>
  <c r="AJ15" i="28" s="1"/>
  <c r="AJ28" i="28" s="1"/>
  <c r="K7" i="28"/>
  <c r="Q22" i="28"/>
  <c r="AF14" i="28"/>
  <c r="AF15" i="28" s="1"/>
  <c r="AF28" i="28" s="1"/>
  <c r="AL7" i="28"/>
  <c r="AN14" i="28" s="1"/>
  <c r="AN15" i="28" s="1"/>
  <c r="AN28" i="28" s="1"/>
  <c r="F7" i="28" l="1"/>
  <c r="AP13" i="28" l="1"/>
  <c r="AP27" i="28" l="1"/>
  <c r="AP25" i="28"/>
  <c r="AP23" i="28"/>
  <c r="AP21" i="28"/>
  <c r="AP19" i="28"/>
  <c r="AP15" i="28"/>
  <c r="AP28" i="28" l="1"/>
  <c r="P18" i="28" l="1"/>
  <c r="Q18" i="28" l="1"/>
  <c r="H10" i="28" l="1"/>
  <c r="AU10" i="28" l="1"/>
  <c r="AA9" i="28" l="1"/>
  <c r="AB9" i="28"/>
  <c r="X9" i="28"/>
  <c r="Y9" i="28"/>
  <c r="Q9" i="28"/>
  <c r="P9" i="28"/>
  <c r="L9" i="28"/>
  <c r="M9" i="28"/>
  <c r="BD26" i="28" l="1"/>
  <c r="BC26" i="28" s="1"/>
  <c r="BE26" i="28" s="1"/>
  <c r="BD24" i="28"/>
  <c r="BC24" i="28" s="1"/>
  <c r="BE24" i="28" s="1"/>
  <c r="BD22" i="28"/>
  <c r="BC22" i="28" s="1"/>
  <c r="BE22" i="28" s="1"/>
  <c r="BD20" i="28"/>
  <c r="BC20" i="28" s="1"/>
  <c r="BE20" i="28" s="1"/>
  <c r="BD18" i="28"/>
  <c r="BC18" i="28" s="1"/>
  <c r="BE18" i="28" s="1"/>
  <c r="BD17" i="28"/>
  <c r="BC17" i="28" s="1"/>
  <c r="BE17" i="28" s="1"/>
  <c r="BD16" i="28"/>
  <c r="BC16" i="28" s="1"/>
  <c r="BE16" i="28" s="1"/>
  <c r="BD14" i="28"/>
  <c r="BC14" i="28" s="1"/>
  <c r="BE14" i="28" s="1"/>
  <c r="AR15" i="28" l="1"/>
  <c r="AR21" i="28"/>
  <c r="AR23" i="28"/>
  <c r="AR25" i="28"/>
  <c r="AR27" i="28"/>
  <c r="S27" i="28"/>
  <c r="R25" i="28"/>
  <c r="S25" i="28"/>
  <c r="R23" i="28"/>
  <c r="S23" i="28"/>
  <c r="R21" i="28"/>
  <c r="S21" i="28"/>
  <c r="R19" i="28"/>
  <c r="S19" i="28"/>
  <c r="S13" i="28"/>
  <c r="S15" i="28"/>
  <c r="T9" i="28"/>
  <c r="T12" i="28"/>
  <c r="T14" i="28"/>
  <c r="T15" i="28" s="1"/>
  <c r="T16" i="28"/>
  <c r="T17" i="28"/>
  <c r="T18" i="28"/>
  <c r="T20" i="28"/>
  <c r="T21" i="28" s="1"/>
  <c r="T22" i="28"/>
  <c r="T24" i="28"/>
  <c r="T25" i="28" s="1"/>
  <c r="T26" i="28"/>
  <c r="T27" i="28" s="1"/>
  <c r="T8" i="28"/>
  <c r="S28" i="28" l="1"/>
  <c r="T19" i="28"/>
  <c r="T13" i="28"/>
  <c r="T23" i="28"/>
  <c r="Z27" i="28"/>
  <c r="W27" i="28"/>
  <c r="V27" i="28"/>
  <c r="R27" i="28"/>
  <c r="N27" i="28"/>
  <c r="K27" i="28"/>
  <c r="J27" i="28"/>
  <c r="G27" i="28"/>
  <c r="F27" i="28"/>
  <c r="E27" i="28"/>
  <c r="D27" i="28"/>
  <c r="BH26" i="28"/>
  <c r="BG26" i="28"/>
  <c r="BF26" i="28"/>
  <c r="AT26" i="28"/>
  <c r="AT27" i="28" s="1"/>
  <c r="AS27" i="28"/>
  <c r="AA26" i="28"/>
  <c r="AA27" i="28" s="1"/>
  <c r="X26" i="28"/>
  <c r="X27" i="28" s="1"/>
  <c r="P26" i="28"/>
  <c r="P27" i="28" s="1"/>
  <c r="M26" i="28"/>
  <c r="M27" i="28" s="1"/>
  <c r="L26" i="28"/>
  <c r="L27" i="28" s="1"/>
  <c r="H26" i="28"/>
  <c r="H27" i="28" s="1"/>
  <c r="Z25" i="28"/>
  <c r="W25" i="28"/>
  <c r="V25" i="28"/>
  <c r="N25" i="28"/>
  <c r="K25" i="28"/>
  <c r="J25" i="28"/>
  <c r="G25" i="28"/>
  <c r="F25" i="28"/>
  <c r="E25" i="28"/>
  <c r="D25" i="28"/>
  <c r="BH24" i="28"/>
  <c r="BG24" i="28"/>
  <c r="BF24" i="28"/>
  <c r="AT24" i="28"/>
  <c r="AT25" i="28" s="1"/>
  <c r="AS25" i="28"/>
  <c r="AA24" i="28"/>
  <c r="AA25" i="28" s="1"/>
  <c r="X24" i="28"/>
  <c r="X25" i="28" s="1"/>
  <c r="P24" i="28"/>
  <c r="P25" i="28" s="1"/>
  <c r="M24" i="28"/>
  <c r="M25" i="28" s="1"/>
  <c r="L24" i="28"/>
  <c r="L25" i="28" s="1"/>
  <c r="H24" i="28"/>
  <c r="H25" i="28" s="1"/>
  <c r="Z23" i="28"/>
  <c r="W23" i="28"/>
  <c r="V23" i="28"/>
  <c r="N23" i="28"/>
  <c r="K23" i="28"/>
  <c r="J23" i="28"/>
  <c r="G23" i="28"/>
  <c r="F23" i="28"/>
  <c r="E23" i="28"/>
  <c r="D23" i="28"/>
  <c r="BH22" i="28"/>
  <c r="BG22" i="28"/>
  <c r="BF22" i="28"/>
  <c r="AT22" i="28"/>
  <c r="AT23" i="28" s="1"/>
  <c r="AS23" i="28"/>
  <c r="AA22" i="28"/>
  <c r="AA23" i="28" s="1"/>
  <c r="X22" i="28"/>
  <c r="X23" i="28" s="1"/>
  <c r="P23" i="28"/>
  <c r="M22" i="28"/>
  <c r="M23" i="28" s="1"/>
  <c r="L22" i="28"/>
  <c r="L23" i="28" s="1"/>
  <c r="H22" i="28"/>
  <c r="H23" i="28" s="1"/>
  <c r="Z21" i="28"/>
  <c r="W21" i="28"/>
  <c r="V21" i="28"/>
  <c r="N21" i="28"/>
  <c r="K21" i="28"/>
  <c r="J21" i="28"/>
  <c r="G21" i="28"/>
  <c r="F21" i="28"/>
  <c r="E21" i="28"/>
  <c r="D21" i="28"/>
  <c r="BH20" i="28"/>
  <c r="BG20" i="28"/>
  <c r="BF20" i="28"/>
  <c r="AT20" i="28"/>
  <c r="AT21" i="28" s="1"/>
  <c r="AS21" i="28"/>
  <c r="AQ21" i="28"/>
  <c r="AA20" i="28"/>
  <c r="AA21" i="28" s="1"/>
  <c r="X20" i="28"/>
  <c r="X21" i="28" s="1"/>
  <c r="P20" i="28"/>
  <c r="P21" i="28" s="1"/>
  <c r="M20" i="28"/>
  <c r="M21" i="28" s="1"/>
  <c r="L20" i="28"/>
  <c r="L21" i="28" s="1"/>
  <c r="H20" i="28"/>
  <c r="H21" i="28" s="1"/>
  <c r="Z19" i="28"/>
  <c r="W19" i="28"/>
  <c r="V19" i="28"/>
  <c r="N19" i="28"/>
  <c r="K19" i="28"/>
  <c r="J19" i="28"/>
  <c r="G19" i="28"/>
  <c r="F19" i="28"/>
  <c r="E19" i="28"/>
  <c r="D19" i="28"/>
  <c r="BH18" i="28"/>
  <c r="BG18" i="28"/>
  <c r="BF18" i="28"/>
  <c r="AT18" i="28"/>
  <c r="AA18" i="28"/>
  <c r="X18" i="28"/>
  <c r="M18" i="28"/>
  <c r="L18" i="28"/>
  <c r="H18" i="28"/>
  <c r="BH17" i="28"/>
  <c r="BG17" i="28"/>
  <c r="BF17" i="28"/>
  <c r="AT17" i="28"/>
  <c r="AA17" i="28"/>
  <c r="X17" i="28"/>
  <c r="P17" i="28"/>
  <c r="M17" i="28"/>
  <c r="L17" i="28"/>
  <c r="H17" i="28"/>
  <c r="BH16" i="28"/>
  <c r="BG16" i="28"/>
  <c r="BF16" i="28"/>
  <c r="AT16" i="28"/>
  <c r="AA16" i="28"/>
  <c r="X16" i="28"/>
  <c r="P16" i="28"/>
  <c r="M16" i="28"/>
  <c r="L16" i="28"/>
  <c r="H16" i="28"/>
  <c r="Z15" i="28"/>
  <c r="W15" i="28"/>
  <c r="V15" i="28"/>
  <c r="R15" i="28"/>
  <c r="N15" i="28"/>
  <c r="K15" i="28"/>
  <c r="J15" i="28"/>
  <c r="G15" i="28"/>
  <c r="F15" i="28"/>
  <c r="E15" i="28"/>
  <c r="D15" i="28"/>
  <c r="BH14" i="28"/>
  <c r="BG14" i="28"/>
  <c r="BF14" i="28"/>
  <c r="AT14" i="28"/>
  <c r="AT15" i="28" s="1"/>
  <c r="AS15" i="28"/>
  <c r="AQ15" i="28"/>
  <c r="AA14" i="28"/>
  <c r="AA15" i="28" s="1"/>
  <c r="X14" i="28"/>
  <c r="X15" i="28" s="1"/>
  <c r="P14" i="28"/>
  <c r="P15" i="28" s="1"/>
  <c r="M14" i="28"/>
  <c r="M15" i="28" s="1"/>
  <c r="L14" i="28"/>
  <c r="L15" i="28" s="1"/>
  <c r="H14" i="28"/>
  <c r="H15" i="28" s="1"/>
  <c r="Z13" i="28"/>
  <c r="W13" i="28"/>
  <c r="V13" i="28"/>
  <c r="R13" i="28"/>
  <c r="N13" i="28"/>
  <c r="K13" i="28"/>
  <c r="J13" i="28"/>
  <c r="G13" i="28"/>
  <c r="F13" i="28"/>
  <c r="E13" i="28"/>
  <c r="D13" i="28"/>
  <c r="AT12" i="28"/>
  <c r="AA12" i="28"/>
  <c r="X12" i="28"/>
  <c r="P12" i="28"/>
  <c r="M12" i="28"/>
  <c r="L12" i="28"/>
  <c r="H12" i="28"/>
  <c r="H9" i="28"/>
  <c r="AT8" i="28"/>
  <c r="AT13" i="28" s="1"/>
  <c r="AA8" i="28"/>
  <c r="X8" i="28"/>
  <c r="P8" i="28"/>
  <c r="M8" i="28"/>
  <c r="L8" i="28"/>
  <c r="H8" i="28"/>
  <c r="AB8" i="28"/>
  <c r="Q8" i="28"/>
  <c r="G7" i="28"/>
  <c r="AT19" i="28" l="1"/>
  <c r="G28" i="28"/>
  <c r="R28" i="28"/>
  <c r="V28" i="28"/>
  <c r="T28" i="28"/>
  <c r="W28" i="28"/>
  <c r="J28" i="28"/>
  <c r="AR28" i="28"/>
  <c r="D28" i="28"/>
  <c r="E28" i="28"/>
  <c r="F28" i="28"/>
  <c r="K28" i="28"/>
  <c r="N28" i="28"/>
  <c r="Z28" i="28"/>
  <c r="I10" i="28"/>
  <c r="AV10" i="28" s="1"/>
  <c r="I11" i="28"/>
  <c r="AV11" i="28" s="1"/>
  <c r="M13" i="28"/>
  <c r="AU9" i="28"/>
  <c r="P19" i="28"/>
  <c r="AU26" i="28"/>
  <c r="AU27" i="28" s="1"/>
  <c r="AW27" i="28" s="1"/>
  <c r="AX27" i="28" s="1"/>
  <c r="AZ27" i="28" s="1"/>
  <c r="AU12" i="28"/>
  <c r="AU24" i="28"/>
  <c r="AU25" i="28" s="1"/>
  <c r="AW25" i="28" s="1"/>
  <c r="AX25" i="28" s="1"/>
  <c r="AZ25" i="28" s="1"/>
  <c r="L19" i="28"/>
  <c r="M19" i="28"/>
  <c r="AA19" i="28"/>
  <c r="AQ27" i="28"/>
  <c r="Q17" i="28"/>
  <c r="X19" i="28"/>
  <c r="P13" i="28"/>
  <c r="AB20" i="28"/>
  <c r="AB21" i="28" s="1"/>
  <c r="AQ25" i="28"/>
  <c r="AA13" i="28"/>
  <c r="H19" i="28"/>
  <c r="AU14" i="28"/>
  <c r="AU15" i="28" s="1"/>
  <c r="AW15" i="28" s="1"/>
  <c r="AX15" i="28" s="1"/>
  <c r="AZ15" i="28" s="1"/>
  <c r="AB18" i="28"/>
  <c r="U17" i="28"/>
  <c r="U18" i="28"/>
  <c r="U20" i="28"/>
  <c r="U21" i="28" s="1"/>
  <c r="U24" i="28"/>
  <c r="U25" i="28" s="1"/>
  <c r="U8" i="28"/>
  <c r="U22" i="28"/>
  <c r="U23" i="28" s="1"/>
  <c r="U9" i="28"/>
  <c r="U26" i="28"/>
  <c r="U27" i="28" s="1"/>
  <c r="U12" i="28"/>
  <c r="U14" i="28"/>
  <c r="U15" i="28" s="1"/>
  <c r="U16" i="28"/>
  <c r="Q24" i="28"/>
  <c r="Q25" i="28" s="1"/>
  <c r="I20" i="28"/>
  <c r="AB24" i="28"/>
  <c r="AB25" i="28" s="1"/>
  <c r="I16" i="28"/>
  <c r="Q12" i="28"/>
  <c r="Q13" i="28" s="1"/>
  <c r="AB12" i="28"/>
  <c r="AB13" i="28" s="1"/>
  <c r="Y8" i="28"/>
  <c r="Q14" i="28"/>
  <c r="Q15" i="28" s="1"/>
  <c r="AB14" i="28"/>
  <c r="AB15" i="28" s="1"/>
  <c r="AB16" i="28"/>
  <c r="I18" i="28"/>
  <c r="Q20" i="28"/>
  <c r="Q21" i="28" s="1"/>
  <c r="Q23" i="28"/>
  <c r="AB22" i="28"/>
  <c r="AB23" i="28" s="1"/>
  <c r="Q26" i="28"/>
  <c r="Q27" i="28" s="1"/>
  <c r="AB26" i="28"/>
  <c r="AB27" i="28" s="1"/>
  <c r="AB17" i="28"/>
  <c r="Q16" i="28"/>
  <c r="Y18" i="28"/>
  <c r="Y20" i="28"/>
  <c r="Y21" i="28" s="1"/>
  <c r="AU22" i="28"/>
  <c r="AU23" i="28" s="1"/>
  <c r="AW23" i="28" s="1"/>
  <c r="AX23" i="28" s="1"/>
  <c r="AZ23" i="28" s="1"/>
  <c r="AQ23" i="28"/>
  <c r="X13" i="28"/>
  <c r="Y26" i="28"/>
  <c r="Y27" i="28" s="1"/>
  <c r="Y24" i="28"/>
  <c r="Y25" i="28" s="1"/>
  <c r="Y12" i="28"/>
  <c r="Y14" i="28"/>
  <c r="Y15" i="28" s="1"/>
  <c r="Y22" i="28"/>
  <c r="Y23" i="28" s="1"/>
  <c r="I9" i="28"/>
  <c r="I26" i="28"/>
  <c r="I24" i="28"/>
  <c r="H13" i="28"/>
  <c r="I17" i="28"/>
  <c r="Y17" i="28"/>
  <c r="AU18" i="28"/>
  <c r="AU20" i="28"/>
  <c r="AU21" i="28" s="1"/>
  <c r="L13" i="28"/>
  <c r="I12" i="28"/>
  <c r="I14" i="28"/>
  <c r="AU16" i="28"/>
  <c r="I22" i="28"/>
  <c r="AU8" i="28"/>
  <c r="Y16" i="28"/>
  <c r="AU17" i="28"/>
  <c r="I8" i="28"/>
  <c r="AT28" i="28"/>
  <c r="H28" i="28" l="1"/>
  <c r="AA28" i="28"/>
  <c r="L28" i="28"/>
  <c r="AV8" i="28"/>
  <c r="AV12" i="28"/>
  <c r="AU13" i="28"/>
  <c r="AW13" i="28" s="1"/>
  <c r="AX13" i="28" s="1"/>
  <c r="AZ13" i="28" s="1"/>
  <c r="BD13" i="28" s="1"/>
  <c r="AV26" i="28"/>
  <c r="AV27" i="28" s="1"/>
  <c r="AY27" i="28" s="1"/>
  <c r="AV9" i="28"/>
  <c r="AV16" i="28"/>
  <c r="AV18" i="28"/>
  <c r="AV22" i="28"/>
  <c r="AV23" i="28" s="1"/>
  <c r="AY23" i="28" s="1"/>
  <c r="AV17" i="28"/>
  <c r="AV14" i="28"/>
  <c r="AV24" i="28"/>
  <c r="AV25" i="28" s="1"/>
  <c r="AY25" i="28" s="1"/>
  <c r="X28" i="28"/>
  <c r="I21" i="28"/>
  <c r="AV20" i="28"/>
  <c r="AV21" i="28" s="1"/>
  <c r="AY21" i="28" s="1"/>
  <c r="AS28" i="28"/>
  <c r="AQ28" i="28"/>
  <c r="M28" i="28"/>
  <c r="P28" i="28"/>
  <c r="AW21" i="28"/>
  <c r="AX21" i="28" s="1"/>
  <c r="BD27" i="28"/>
  <c r="BD25" i="28"/>
  <c r="BD23" i="28"/>
  <c r="BD15" i="28"/>
  <c r="I19" i="28"/>
  <c r="Q19" i="28"/>
  <c r="Q28" i="28" s="1"/>
  <c r="AU19" i="28"/>
  <c r="AW19" i="28" s="1"/>
  <c r="AX19" i="28" s="1"/>
  <c r="AZ19" i="28" s="1"/>
  <c r="U19" i="28"/>
  <c r="U13" i="28"/>
  <c r="AB19" i="28"/>
  <c r="AB28" i="28" s="1"/>
  <c r="I27" i="28"/>
  <c r="I13" i="28"/>
  <c r="Y19" i="28"/>
  <c r="I23" i="28"/>
  <c r="I25" i="28"/>
  <c r="Y13" i="28"/>
  <c r="I15" i="28"/>
  <c r="AV15" i="28"/>
  <c r="AY15" i="28" s="1"/>
  <c r="AV13" i="28" l="1"/>
  <c r="U28" i="28"/>
  <c r="Y28" i="28"/>
  <c r="AU28" i="28"/>
  <c r="AZ21" i="28"/>
  <c r="BA21" i="28" s="1"/>
  <c r="AX28" i="28"/>
  <c r="I28" i="28"/>
  <c r="BG27" i="28"/>
  <c r="BG25" i="28"/>
  <c r="BG23" i="28"/>
  <c r="BD19" i="28"/>
  <c r="BG15" i="28"/>
  <c r="BA15" i="28"/>
  <c r="BA25" i="28"/>
  <c r="BA27" i="28"/>
  <c r="BG13" i="28"/>
  <c r="AV19" i="28"/>
  <c r="AY19" i="28" s="1"/>
  <c r="BA23" i="28"/>
  <c r="AW28" i="28" l="1"/>
  <c r="AU29" i="28"/>
  <c r="AZ28" i="28"/>
  <c r="BD21" i="28"/>
  <c r="AY13" i="28"/>
  <c r="AY28" i="28" s="1"/>
  <c r="AV28" i="28"/>
  <c r="BG19" i="28"/>
  <c r="BA19" i="28"/>
  <c r="BA13" i="28" l="1"/>
  <c r="BD28" i="28"/>
  <c r="BG21" i="28"/>
  <c r="BG28" i="28" s="1"/>
  <c r="BA28" i="28" l="1"/>
  <c r="BB21" i="28"/>
  <c r="BC21" i="28" s="1"/>
  <c r="BB25" i="28"/>
  <c r="BC25" i="28" s="1"/>
  <c r="BE25" i="28" s="1"/>
  <c r="BB27" i="28"/>
  <c r="BC27" i="28" s="1"/>
  <c r="BE27" i="28" s="1"/>
  <c r="BB23" i="28"/>
  <c r="BC23" i="28" s="1"/>
  <c r="BE23" i="28" s="1"/>
  <c r="BB19" i="28"/>
  <c r="BC19" i="28" s="1"/>
  <c r="BE19" i="28" s="1"/>
  <c r="BB13" i="28" l="1"/>
  <c r="BB15" i="28"/>
  <c r="BE21" i="28"/>
  <c r="BH21" i="28" s="1"/>
  <c r="BF21" i="28"/>
  <c r="BC15" i="28"/>
  <c r="BF27" i="28"/>
  <c r="BF25" i="28"/>
  <c r="BC13" i="28"/>
  <c r="BF23" i="28"/>
  <c r="BF19" i="28"/>
  <c r="BH19" i="28"/>
  <c r="BI19" i="28"/>
  <c r="BJ19" i="28" s="1"/>
  <c r="BH23" i="28"/>
  <c r="BI23" i="28"/>
  <c r="BJ23" i="28" s="1"/>
  <c r="BI25" i="28"/>
  <c r="BJ25" i="28" s="1"/>
  <c r="BH25" i="28"/>
  <c r="BH27" i="28"/>
  <c r="BI27" i="28"/>
  <c r="BJ27" i="28" s="1"/>
  <c r="T37" i="24"/>
  <c r="BB28" i="28" l="1"/>
  <c r="BI21" i="28"/>
  <c r="BJ21" i="28" s="1"/>
  <c r="BC28" i="28"/>
  <c r="BB30" i="28"/>
  <c r="BB31" i="28" s="1"/>
  <c r="BE15" i="28"/>
  <c r="BF15" i="28"/>
  <c r="BF13" i="28"/>
  <c r="BE13" i="28"/>
  <c r="BH13" i="28" s="1"/>
  <c r="T15" i="24"/>
  <c r="T4" i="24"/>
  <c r="BH31" i="28" l="1"/>
  <c r="BE28" i="28"/>
  <c r="BF29" i="28" s="1"/>
  <c r="BB32" i="28"/>
  <c r="BF28" i="28"/>
  <c r="BI13" i="28"/>
  <c r="BJ13" i="28" s="1"/>
  <c r="BI28" i="28"/>
  <c r="BJ28" i="28" s="1"/>
  <c r="BH29" i="28"/>
  <c r="BI15" i="28"/>
  <c r="BJ15" i="28" s="1"/>
  <c r="BH15" i="28"/>
  <c r="BH28" i="28" s="1"/>
  <c r="T44" i="24"/>
</calcChain>
</file>

<file path=xl/comments1.xml><?xml version="1.0" encoding="utf-8"?>
<comments xmlns="http://schemas.openxmlformats.org/spreadsheetml/2006/main">
  <authors>
    <author>Автор</author>
  </authors>
  <commentList>
    <comment ref="I2" authorId="0">
      <text>
        <r>
          <rPr>
            <b/>
            <sz val="9"/>
            <color indexed="81"/>
            <rFont val="Tahoma"/>
            <family val="2"/>
            <charset val="204"/>
          </rPr>
          <t>Автор:</t>
        </r>
        <r>
          <rPr>
            <sz val="9"/>
            <color indexed="81"/>
            <rFont val="Tahoma"/>
            <family val="2"/>
            <charset val="204"/>
          </rPr>
          <t xml:space="preserve">
уреждения расчитывают, НМ Осипова проверяла</t>
        </r>
      </text>
    </comment>
    <comment ref="N2" authorId="0">
      <text>
        <r>
          <rPr>
            <b/>
            <sz val="9"/>
            <color indexed="81"/>
            <rFont val="Tahoma"/>
            <family val="2"/>
            <charset val="204"/>
          </rPr>
          <t>Автор:</t>
        </r>
        <r>
          <rPr>
            <sz val="9"/>
            <color indexed="81"/>
            <rFont val="Tahoma"/>
            <family val="2"/>
            <charset val="204"/>
          </rPr>
          <t xml:space="preserve">
в пп нет, только в приказе есть</t>
        </r>
      </text>
    </comment>
    <comment ref="U2" authorId="0">
      <text>
        <r>
          <rPr>
            <b/>
            <sz val="9"/>
            <color indexed="81"/>
            <rFont val="Tahoma"/>
            <family val="2"/>
            <charset val="204"/>
          </rPr>
          <t>Автор:</t>
        </r>
        <r>
          <rPr>
            <sz val="9"/>
            <color indexed="81"/>
            <rFont val="Tahoma"/>
            <family val="2"/>
            <charset val="204"/>
          </rPr>
          <t xml:space="preserve">
согласно нашему приказу, их потом, после заключения договора</t>
        </r>
      </text>
    </comment>
    <comment ref="V2" authorId="0">
      <text>
        <r>
          <rPr>
            <b/>
            <sz val="9"/>
            <color indexed="81"/>
            <rFont val="Tahoma"/>
            <family val="2"/>
            <charset val="204"/>
          </rPr>
          <t>Автор:</t>
        </r>
        <r>
          <rPr>
            <sz val="9"/>
            <color indexed="81"/>
            <rFont val="Tahoma"/>
            <family val="2"/>
            <charset val="204"/>
          </rPr>
          <t xml:space="preserve">
после подписания договора</t>
        </r>
      </text>
    </comment>
  </commentList>
</comments>
</file>

<file path=xl/comments2.xml><?xml version="1.0" encoding="utf-8"?>
<comments xmlns="http://schemas.openxmlformats.org/spreadsheetml/2006/main">
  <authors>
    <author>Юлия Владимировна Терехова</author>
  </authors>
  <commentList>
    <comment ref="G17" authorId="0">
      <text>
        <r>
          <rPr>
            <b/>
            <sz val="9"/>
            <color indexed="81"/>
            <rFont val="Tahoma"/>
            <family val="2"/>
            <charset val="204"/>
          </rPr>
          <t>Юлия Владимировна Терехова:</t>
        </r>
        <r>
          <rPr>
            <sz val="9"/>
            <color indexed="81"/>
            <rFont val="Tahoma"/>
            <family val="2"/>
            <charset val="204"/>
          </rPr>
          <t xml:space="preserve">
0,8
</t>
        </r>
      </text>
    </comment>
    <comment ref="J17" authorId="0">
      <text>
        <r>
          <rPr>
            <b/>
            <sz val="9"/>
            <color indexed="81"/>
            <rFont val="Tahoma"/>
            <family val="2"/>
            <charset val="204"/>
          </rPr>
          <t>Юлия Владимировна Терехова:</t>
        </r>
        <r>
          <rPr>
            <sz val="9"/>
            <color indexed="81"/>
            <rFont val="Tahoma"/>
            <family val="2"/>
            <charset val="204"/>
          </rPr>
          <t xml:space="preserve">
0,5
</t>
        </r>
      </text>
    </comment>
    <comment ref="M17" authorId="0">
      <text>
        <r>
          <rPr>
            <b/>
            <sz val="9"/>
            <color indexed="81"/>
            <rFont val="Tahoma"/>
            <family val="2"/>
            <charset val="204"/>
          </rPr>
          <t>Юлия Владимировна Терехова:</t>
        </r>
        <r>
          <rPr>
            <sz val="9"/>
            <color indexed="81"/>
            <rFont val="Tahoma"/>
            <family val="2"/>
            <charset val="204"/>
          </rPr>
          <t xml:space="preserve">
0,5
</t>
        </r>
      </text>
    </comment>
    <comment ref="D246" authorId="0">
      <text>
        <r>
          <rPr>
            <b/>
            <sz val="9"/>
            <color indexed="81"/>
            <rFont val="Tahoma"/>
            <family val="2"/>
            <charset val="204"/>
          </rPr>
          <t>Юлия Владимировна Терехова:</t>
        </r>
        <r>
          <rPr>
            <sz val="9"/>
            <color indexed="81"/>
            <rFont val="Tahoma"/>
            <family val="2"/>
            <charset val="204"/>
          </rPr>
          <t xml:space="preserve">
TO BE - 1,636</t>
        </r>
      </text>
    </comment>
    <comment ref="D411" authorId="0">
      <text>
        <r>
          <rPr>
            <b/>
            <sz val="9"/>
            <color indexed="81"/>
            <rFont val="Tahoma"/>
            <family val="2"/>
            <charset val="204"/>
          </rPr>
          <t>Юлия Владимировна Терехова:</t>
        </r>
        <r>
          <rPr>
            <sz val="9"/>
            <color indexed="81"/>
            <rFont val="Tahoma"/>
            <family val="2"/>
            <charset val="204"/>
          </rPr>
          <t xml:space="preserve">
0,1
</t>
        </r>
      </text>
    </comment>
    <comment ref="G411" authorId="0">
      <text>
        <r>
          <rPr>
            <b/>
            <sz val="9"/>
            <color indexed="81"/>
            <rFont val="Tahoma"/>
            <family val="2"/>
            <charset val="204"/>
          </rPr>
          <t>Юлия Владимировна Терехова:</t>
        </r>
        <r>
          <rPr>
            <sz val="9"/>
            <color indexed="81"/>
            <rFont val="Tahoma"/>
            <family val="2"/>
            <charset val="204"/>
          </rPr>
          <t xml:space="preserve">
0,16
</t>
        </r>
      </text>
    </comment>
    <comment ref="J411" authorId="0">
      <text>
        <r>
          <rPr>
            <b/>
            <sz val="9"/>
            <color indexed="81"/>
            <rFont val="Tahoma"/>
            <family val="2"/>
            <charset val="204"/>
          </rPr>
          <t>Юлия Владимировна Терехова:</t>
        </r>
        <r>
          <rPr>
            <sz val="9"/>
            <color indexed="81"/>
            <rFont val="Tahoma"/>
            <family val="2"/>
            <charset val="204"/>
          </rPr>
          <t xml:space="preserve">
0,2
</t>
        </r>
      </text>
    </comment>
    <comment ref="M411" authorId="0">
      <text>
        <r>
          <rPr>
            <b/>
            <sz val="9"/>
            <color indexed="81"/>
            <rFont val="Tahoma"/>
            <family val="2"/>
            <charset val="204"/>
          </rPr>
          <t>Юлия Владимировна Терехова:</t>
        </r>
        <r>
          <rPr>
            <sz val="9"/>
            <color indexed="81"/>
            <rFont val="Tahoma"/>
            <family val="2"/>
            <charset val="204"/>
          </rPr>
          <t xml:space="preserve">
0,2
</t>
        </r>
      </text>
    </comment>
  </commentList>
</comments>
</file>

<file path=xl/sharedStrings.xml><?xml version="1.0" encoding="utf-8"?>
<sst xmlns="http://schemas.openxmlformats.org/spreadsheetml/2006/main" count="1670" uniqueCount="277">
  <si>
    <t>№№</t>
  </si>
  <si>
    <t>сумма</t>
  </si>
  <si>
    <t>Всего</t>
  </si>
  <si>
    <t>НОУ школа "Истоки"</t>
  </si>
  <si>
    <t>АНО "Сосновоборская частная школа"</t>
  </si>
  <si>
    <t>ЧОУ Гимназия "Грэйс"</t>
  </si>
  <si>
    <t>ЧОУ "Первая академическая гимназия г.Гатчины"</t>
  </si>
  <si>
    <t>ИП Козина Н.А.</t>
  </si>
  <si>
    <t xml:space="preserve">НОУ СО "Школа Русской Культуры преподобных Сергия и Германа Валаамсяких" </t>
  </si>
  <si>
    <t>ЧОУ "Кингисеппская СОШ Православной культуры"</t>
  </si>
  <si>
    <t>ИП Копцева И.Н.</t>
  </si>
  <si>
    <t>ЧДОУ "Творец"</t>
  </si>
  <si>
    <t>АНО ОУ "Школа имени императора Александра III"</t>
  </si>
  <si>
    <t>ЧОУ "Гатчинская гимназия Апекс"</t>
  </si>
  <si>
    <t>ЧУДО "Маленькая страна "Кудрово"</t>
  </si>
  <si>
    <t>АНО "Сосновоборская частная школа" (дошкольное отделение)</t>
  </si>
  <si>
    <t>ООО «Центр развития «Тигренок»</t>
  </si>
  <si>
    <t>АНО ДО "Детский сад "Лучик"</t>
  </si>
  <si>
    <t>ООО "Маленькая страна Новогорелово"</t>
  </si>
  <si>
    <t>ООО  "Система" (Эрудит)</t>
  </si>
  <si>
    <t>НО ЧДОУ Детский сад "Планета ДЕТСТВА"</t>
  </si>
  <si>
    <t>ИП Белова О.П.</t>
  </si>
  <si>
    <t>ИП Иванов А.С.</t>
  </si>
  <si>
    <t>ИП Семцова А.П.</t>
  </si>
  <si>
    <t>Наименование</t>
  </si>
  <si>
    <t>ООО ДО "Детский сад "Лучик"</t>
  </si>
  <si>
    <t>ООО "ТОСНО ПРОЕКТ"</t>
  </si>
  <si>
    <t>ООО "РОСТ ОК"</t>
  </si>
  <si>
    <t>N п/п</t>
  </si>
  <si>
    <t>Наименование образовательной организации</t>
  </si>
  <si>
    <t>Опись документов</t>
  </si>
  <si>
    <t>Наличие лицензии на осуществление образовательной деятельности</t>
  </si>
  <si>
    <r>
      <t xml:space="preserve">Наличие государственной аккредитации по соответствующим общеобразовательным программам </t>
    </r>
    <r>
      <rPr>
        <sz val="10"/>
        <color rgb="FFFF0000"/>
        <rFont val="Times New Roman"/>
        <family val="1"/>
        <charset val="204"/>
      </rPr>
      <t>(если дошкольное, аккредитация не должна быть)</t>
    </r>
  </si>
  <si>
    <t>Заявка на получение субсидии по форме, утвержденной приказом комитета</t>
  </si>
  <si>
    <r>
      <t xml:space="preserve">Краткая информация о претенденте на получение субсидии (год образования, статус, род деятельности, цели, задачи, состав и квалификация работников, достижения, динамика численности, результаты деятельности) по форме, установленной приказом комитета, - для индивидуальных предпринимателей </t>
    </r>
    <r>
      <rPr>
        <b/>
        <sz val="10"/>
        <color rgb="FFFF0000"/>
        <rFont val="Times New Roman"/>
        <family val="1"/>
        <charset val="204"/>
      </rPr>
      <t>ИНФОРМАЦИЯ ДОЛЖНА БЫТЬ ЗАВИЗИРОВАНА ДИРЕКТОРОМ УЧРЕЖДЕНИЯ!</t>
    </r>
  </si>
  <si>
    <t>Справка о среднем размере заработной платы работников в текущем году</t>
  </si>
  <si>
    <t>Расчет размера субсидии на возмещение затрат
по оказанию образовательных услуг
 по форме согласно приложению к настоящему Порядку</t>
  </si>
  <si>
    <t>Расчет доходов и расходов на очередной год по форме, утвержденной приказом комитета</t>
  </si>
  <si>
    <r>
      <t xml:space="preserve">Копия свидетельства </t>
    </r>
    <r>
      <rPr>
        <b/>
        <sz val="10"/>
        <rFont val="Times New Roman"/>
        <family val="1"/>
        <charset val="204"/>
      </rPr>
      <t xml:space="preserve">о государственной регистрации в </t>
    </r>
    <r>
      <rPr>
        <sz val="10"/>
        <rFont val="Times New Roman"/>
        <family val="1"/>
        <charset val="204"/>
      </rPr>
      <t>качестве индивидуального предпринимателя, юридического лица</t>
    </r>
  </si>
  <si>
    <t>Копии документов, подтверждающих назначение на должность руководителя организации, или доверенность, подтверждающую полномочия физического лица на подписание договоров от лица организации</t>
  </si>
  <si>
    <t>Копии приказов о зачислении воспитанников и учащихся в образовательную организацию для получения дошкольного, начального общего, основного общего, среднего общего образования в текущем учебном году, копии приказов о переводе воспитанников в другую возрастную группу, в другой класс</t>
  </si>
  <si>
    <t>Копия учредительных документов</t>
  </si>
  <si>
    <t>для ИП: ИНН ИП</t>
  </si>
  <si>
    <t xml:space="preserve">Копия свидетельства о постановке на учет в налоговом органе </t>
  </si>
  <si>
    <r>
      <t xml:space="preserve">Выписка из Единого государственного реестра юридических лиц (или ЕГРП) </t>
    </r>
    <r>
      <rPr>
        <b/>
        <sz val="10"/>
        <rFont val="Times New Roman"/>
        <family val="1"/>
        <charset val="204"/>
      </rPr>
      <t>выписки должны быть выданы не ранее чем за один месяц до дня подачи заявки на предоставление субсидии</t>
    </r>
  </si>
  <si>
    <t>Справки налогового органа и государственных внебюджетных фондов РФ об отсутствии просроченной задолженности по уплате налогов, сборов и иных обязательных платежей в бюджеты бюджетной системы РФ</t>
  </si>
  <si>
    <t>Документы заверены директором либо нотариально (печать и подпись), ИфП</t>
  </si>
  <si>
    <t>Численность детей в приказе о зачислении, в заявке и в расчете субсидии должно совпадать</t>
  </si>
  <si>
    <t>Документы, подтверждающие фактически произведенные затраты, в соответствии с перечнем, устанавливаемым правовым актом комитета</t>
  </si>
  <si>
    <r>
      <t xml:space="preserve">Отчет </t>
    </r>
    <r>
      <rPr>
        <sz val="10"/>
        <color rgb="FFFF0000"/>
        <rFont val="Times New Roman"/>
        <family val="1"/>
        <charset val="204"/>
      </rPr>
      <t>о фактически оказанных образовательных услугах за отчетный период с обоснованием</t>
    </r>
    <r>
      <rPr>
        <sz val="10"/>
        <rFont val="Times New Roman"/>
        <family val="1"/>
        <charset val="204"/>
      </rPr>
      <t>, п</t>
    </r>
    <r>
      <rPr>
        <sz val="10"/>
        <color rgb="FFFF0000"/>
        <rFont val="Times New Roman"/>
        <family val="1"/>
        <charset val="204"/>
      </rPr>
      <t xml:space="preserve">одтверждающим произведенные затраты на заработную плату с начислениями и учебные расходы </t>
    </r>
    <r>
      <rPr>
        <sz val="10"/>
        <rFont val="Times New Roman"/>
        <family val="1"/>
        <charset val="204"/>
      </rPr>
      <t xml:space="preserve">(справки, акты, подтверждающие объем фактически оказанных услуг, счета-фактуры), по форме, утвержденной правовым актом комитета </t>
    </r>
  </si>
  <si>
    <t>ЧООУ</t>
  </si>
  <si>
    <t>ЧДОУ</t>
  </si>
  <si>
    <t>не нужно</t>
  </si>
  <si>
    <t>1 (лсит записи)</t>
  </si>
  <si>
    <t>ИП</t>
  </si>
  <si>
    <t>ИТОГО</t>
  </si>
  <si>
    <t>ООО "НОВОЕ ПОКОЛЕНИЕ"</t>
  </si>
  <si>
    <t>лист записи</t>
  </si>
  <si>
    <t>-</t>
  </si>
  <si>
    <t>ООО "Умка"</t>
  </si>
  <si>
    <t>с 22.04.2016</t>
  </si>
  <si>
    <t>с 04.02.2016</t>
  </si>
  <si>
    <t>с 26.02.2019</t>
  </si>
  <si>
    <t>с 02.03.2016</t>
  </si>
  <si>
    <t>с 20.02.2016</t>
  </si>
  <si>
    <t>с 20.01.2017</t>
  </si>
  <si>
    <t>с 23.12.2016</t>
  </si>
  <si>
    <t>с 18.04.2014</t>
  </si>
  <si>
    <t>с 20.11.2017</t>
  </si>
  <si>
    <t>ЧОУ "Школа "Лужки"</t>
  </si>
  <si>
    <t>с 04.02.2020</t>
  </si>
  <si>
    <t>с 24.12.2014</t>
  </si>
  <si>
    <t>с 24.01.2019</t>
  </si>
  <si>
    <t>с 13.04.2015</t>
  </si>
  <si>
    <t>с 25.02.2019</t>
  </si>
  <si>
    <t>с 31.05.2013</t>
  </si>
  <si>
    <t>с 16.11.2016</t>
  </si>
  <si>
    <t>с 07.12.2020</t>
  </si>
  <si>
    <t>с 21.12.2016</t>
  </si>
  <si>
    <t>ЧОУ "Деловая волна"</t>
  </si>
  <si>
    <t>с 10.02.2016</t>
  </si>
  <si>
    <t>с 09.01.20158</t>
  </si>
  <si>
    <t>ЧОУ Гимназия "Грэйс" (дошкольное отделение)</t>
  </si>
  <si>
    <t>с 12.04.2019</t>
  </si>
  <si>
    <t>с 13.11.2017</t>
  </si>
  <si>
    <t>с 10.05.2017</t>
  </si>
  <si>
    <t>с 24.11.2015</t>
  </si>
  <si>
    <t>ООО "УМКА" (структурное подразделение "Умелый Карапуз")</t>
  </si>
  <si>
    <t>с 31.01.2018</t>
  </si>
  <si>
    <t>с 22.12.2020</t>
  </si>
  <si>
    <t>с 30.07.2020</t>
  </si>
  <si>
    <t>с 08.11.2017</t>
  </si>
  <si>
    <t>ООО "МАЛ ДА ВЕЛИК"</t>
  </si>
  <si>
    <t>с 25.11.2020</t>
  </si>
  <si>
    <t>с 08.02.2021</t>
  </si>
  <si>
    <t>с 18.09.2019</t>
  </si>
  <si>
    <t>с 14.01.2020</t>
  </si>
  <si>
    <t>с 30.01.2019</t>
  </si>
  <si>
    <t>с 23.03.2020</t>
  </si>
  <si>
    <t>с 17.06.2013</t>
  </si>
  <si>
    <t xml:space="preserve">                                                                                                                                                                                                                                                                                                                                                                                                                                                                                                                                                                                                                                                                                                                                                                                                                 </t>
  </si>
  <si>
    <t>ООО "Детский центр "Доброград"</t>
  </si>
  <si>
    <t>АНОО "Новая История"</t>
  </si>
  <si>
    <t>ООО "Мама Оля"</t>
  </si>
  <si>
    <t>ЧОУНОО "Умный Мир"</t>
  </si>
  <si>
    <t>ИП Токубаев В.Э.</t>
  </si>
  <si>
    <t>с 12.12.2016</t>
  </si>
  <si>
    <t>Всеволожский</t>
  </si>
  <si>
    <t>Выборгский</t>
  </si>
  <si>
    <t>Гатчинский</t>
  </si>
  <si>
    <t>Сосновоборский</t>
  </si>
  <si>
    <t>Всеволожский Итог</t>
  </si>
  <si>
    <t>Выборгский Итог</t>
  </si>
  <si>
    <t>Гатчинский Итог</t>
  </si>
  <si>
    <t>Сосновоборский Итог</t>
  </si>
  <si>
    <t>Общий итог</t>
  </si>
  <si>
    <t>оклад ведущего специалиста</t>
  </si>
  <si>
    <t>кол-во должностных окладов в год</t>
  </si>
  <si>
    <t>начисления</t>
  </si>
  <si>
    <t>Средства на организацию полномочий</t>
  </si>
  <si>
    <t>кол-во ставок</t>
  </si>
  <si>
    <t>на реализацию полномочий</t>
  </si>
  <si>
    <t>на организацию полномочий</t>
  </si>
  <si>
    <t>Дополнительная потребность</t>
  </si>
  <si>
    <t>Обеспеченность</t>
  </si>
  <si>
    <t>На одного обучающегося в общеобразовательных классах (в том числе с углубленным изучением отдельных учебных предметов, профильного образования) общеобразовательных организаций  по начальному общему образованию - более 149 человек, по основному общему образованию - более 199 человек, по среднему общему образованию - более 74 человек</t>
  </si>
  <si>
    <t>по 1 варианту                                                                                                                                                                                                                                                                                                                     слабослышащие (познооглохшие)</t>
  </si>
  <si>
    <t xml:space="preserve"> по 1 варианту                                                                                                                                                                                                                                                                                                                    с тяжелыми нарушениями речи</t>
  </si>
  <si>
    <t xml:space="preserve"> по 1 варианту                                                                                                                                                                                                                                                                                                                    с нарушением опорно-двигательного аппарата</t>
  </si>
  <si>
    <t xml:space="preserve"> по 1 варианту                                                                                                                                                                                                                                                                                                                    с задержкой психического развития (ЗПР)</t>
  </si>
  <si>
    <t>по 3 варианту                                                                                                                                                                                                                                                                                                                   с умственной отсталостью (интеллектуальными нарушениями)</t>
  </si>
  <si>
    <t>классы, реализующие ФГОС</t>
  </si>
  <si>
    <t>всего</t>
  </si>
  <si>
    <t>классы, не реализующие ФГОС</t>
  </si>
  <si>
    <t>1-4 классы</t>
  </si>
  <si>
    <t>5-9 классы</t>
  </si>
  <si>
    <t>10-11 кл</t>
  </si>
  <si>
    <t>10-11 кл профильное</t>
  </si>
  <si>
    <t>ЧОУ «Деловая волна»</t>
  </si>
  <si>
    <t>ЧОУ "Школа "Лужки""</t>
  </si>
  <si>
    <t>Кингисеппский</t>
  </si>
  <si>
    <t>Кингисеппский Итог</t>
  </si>
  <si>
    <t>Киришский</t>
  </si>
  <si>
    <t>Киришский Итог</t>
  </si>
  <si>
    <t>Приозерский</t>
  </si>
  <si>
    <t>Приозерский Итог</t>
  </si>
  <si>
    <t>%</t>
  </si>
  <si>
    <t>кол-во месяцев</t>
  </si>
  <si>
    <t>Потребность</t>
  </si>
  <si>
    <t>ЧОУ " Пантеон"</t>
  </si>
  <si>
    <t>ЧОУ "Православная школа "Логос"</t>
  </si>
  <si>
    <r>
      <rPr>
        <b/>
        <sz val="10"/>
        <color rgb="FFC00000"/>
        <rFont val="Calibri"/>
        <family val="2"/>
        <charset val="204"/>
        <scheme val="minor"/>
      </rPr>
      <t xml:space="preserve">Раздел 1. </t>
    </r>
    <r>
      <rPr>
        <sz val="10"/>
        <color rgb="FFC00000"/>
        <rFont val="Calibri"/>
        <family val="2"/>
        <charset val="204"/>
        <scheme val="minor"/>
      </rPr>
      <t>Удельные затраты на оплату труда основного (педагогического) персонала, включая начисления на выплаты по оплате труда</t>
    </r>
  </si>
  <si>
    <t>01 глухие</t>
  </si>
  <si>
    <t>02 слабослышащие (познооглохшие)</t>
  </si>
  <si>
    <t>03 слепые</t>
  </si>
  <si>
    <t>05 с тяжелыми нарушениями речи</t>
  </si>
  <si>
    <t>x</t>
  </si>
  <si>
    <r>
      <rPr>
        <b/>
        <sz val="10"/>
        <color rgb="FFC00000"/>
        <rFont val="Calibri"/>
        <family val="2"/>
        <charset val="204"/>
        <scheme val="minor"/>
      </rPr>
      <t xml:space="preserve">Раздел 1а. </t>
    </r>
    <r>
      <rPr>
        <sz val="10"/>
        <color rgb="FFC00000"/>
        <rFont val="Calibri"/>
        <family val="2"/>
        <charset val="204"/>
        <scheme val="minor"/>
      </rPr>
      <t>Расчет заработной платы основного (педагогического) персонала</t>
    </r>
  </si>
  <si>
    <r>
      <rPr>
        <b/>
        <sz val="10"/>
        <color rgb="FFC00000"/>
        <rFont val="Calibri"/>
        <family val="2"/>
        <charset val="204"/>
        <scheme val="minor"/>
      </rPr>
      <t>РВ</t>
    </r>
    <r>
      <rPr>
        <b/>
        <sz val="8"/>
        <rFont val="Calibri"/>
        <family val="2"/>
        <charset val="204"/>
        <scheme val="minor"/>
      </rPr>
      <t xml:space="preserve"> -</t>
    </r>
    <r>
      <rPr>
        <sz val="8"/>
        <rFont val="Calibri"/>
        <family val="2"/>
        <charset val="204"/>
        <scheme val="minor"/>
      </rPr>
      <t xml:space="preserve"> </t>
    </r>
    <r>
      <rPr>
        <b/>
        <sz val="8"/>
        <rFont val="Calibri"/>
        <family val="2"/>
        <charset val="204"/>
        <scheme val="minor"/>
      </rPr>
      <t>расчетная величина, показатель,</t>
    </r>
    <r>
      <rPr>
        <sz val="8"/>
        <rFont val="Calibri"/>
        <family val="2"/>
        <charset val="204"/>
        <scheme val="minor"/>
      </rPr>
      <t xml:space="preserve"> установленный областным законом об областном бюджете Ленинградской области на очередной финансовый год и на плановый период, который применяется для расчета должностных окладов (окладов, ставок заработной платы) работников за календарный месяц или за выполнение установленной нормы труда (нормы часов педагогической работы за ставку заработной платы), рублей в месяц </t>
    </r>
  </si>
  <si>
    <r>
      <rPr>
        <b/>
        <sz val="8"/>
        <color theme="5"/>
        <rFont val="Calibri"/>
        <family val="2"/>
        <charset val="204"/>
        <scheme val="minor"/>
      </rPr>
      <t xml:space="preserve">Мk </t>
    </r>
    <r>
      <rPr>
        <b/>
        <sz val="8"/>
        <rFont val="Calibri"/>
        <family val="2"/>
        <charset val="204"/>
        <scheme val="minor"/>
      </rPr>
      <t>-межуровневый коэффициент</t>
    </r>
    <r>
      <rPr>
        <sz val="8"/>
        <rFont val="Calibri"/>
        <family val="2"/>
        <charset val="204"/>
        <scheme val="minor"/>
      </rPr>
      <t xml:space="preserve"> - показатель, устанавливаемый Правительством Ленинградской области по квалификационным уровням профессиональных квалификационных групп, профессиональным квалификационным группам (в случаях, когда профессиональная квалификационная группа не содержит деления на квалификационные уровни), а также по должностям, не включенным в профессиональные квалификационные группы, отражающий уровень квалификации работников</t>
    </r>
  </si>
  <si>
    <r>
      <rPr>
        <b/>
        <sz val="8"/>
        <color theme="5"/>
        <rFont val="Calibri"/>
        <family val="2"/>
        <charset val="204"/>
        <scheme val="minor"/>
      </rPr>
      <t>K привед.</t>
    </r>
    <r>
      <rPr>
        <b/>
        <sz val="8"/>
        <rFont val="Calibri"/>
        <family val="2"/>
        <charset val="204"/>
        <scheme val="minor"/>
      </rPr>
      <t xml:space="preserve"> -  коэффициент приведения</t>
    </r>
    <r>
      <rPr>
        <sz val="8"/>
        <rFont val="Calibri"/>
        <family val="2"/>
        <charset val="204"/>
        <scheme val="minor"/>
      </rPr>
      <t xml:space="preserve"> - рассчитывается как соотношение целевого уровня заработной платы педагогов общего образования (без начислений) к окладу на 1 января соответсвующего года по должности учитель с высшим профессиональным образованием</t>
    </r>
  </si>
  <si>
    <r>
      <rPr>
        <b/>
        <sz val="10"/>
        <color rgb="FFC00000"/>
        <rFont val="Calibri"/>
        <family val="2"/>
        <charset val="204"/>
        <scheme val="minor"/>
      </rPr>
      <t>k</t>
    </r>
    <r>
      <rPr>
        <b/>
        <vertAlign val="subscript"/>
        <sz val="10"/>
        <color rgb="FFC00000"/>
        <rFont val="Calibri"/>
        <family val="2"/>
        <charset val="204"/>
        <scheme val="minor"/>
      </rPr>
      <t>СОВ</t>
    </r>
    <r>
      <rPr>
        <b/>
        <sz val="8"/>
        <rFont val="Calibri"/>
        <family val="2"/>
        <charset val="204"/>
        <scheme val="minor"/>
      </rPr>
      <t xml:space="preserve"> - коэффициент приведения расчетного и списочного числа ставок педагогических работников</t>
    </r>
  </si>
  <si>
    <r>
      <rPr>
        <b/>
        <sz val="10"/>
        <color rgb="FFC00000"/>
        <rFont val="Calibri"/>
        <family val="2"/>
        <charset val="204"/>
        <scheme val="minor"/>
      </rPr>
      <t>ЗП</t>
    </r>
    <r>
      <rPr>
        <b/>
        <vertAlign val="subscript"/>
        <sz val="10"/>
        <color rgb="FFC00000"/>
        <rFont val="Calibri"/>
        <family val="2"/>
        <charset val="204"/>
        <scheme val="minor"/>
      </rPr>
      <t>ПЕД</t>
    </r>
    <r>
      <rPr>
        <b/>
        <sz val="8"/>
        <rFont val="Calibri"/>
        <family val="2"/>
        <charset val="204"/>
        <scheme val="minor"/>
      </rPr>
      <t xml:space="preserve"> - ставка заработной платы (вкл. начисления) педагогических работников</t>
    </r>
    <r>
      <rPr>
        <sz val="8"/>
        <rFont val="Calibri"/>
        <family val="2"/>
        <charset val="204"/>
        <scheme val="minor"/>
      </rPr>
      <t>, рублей в год на 1 ставку</t>
    </r>
  </si>
  <si>
    <r>
      <rPr>
        <b/>
        <sz val="10"/>
        <color rgb="FFC00000"/>
        <rFont val="Calibri"/>
        <family val="2"/>
        <charset val="204"/>
        <scheme val="minor"/>
      </rPr>
      <t>Раздел 2.</t>
    </r>
    <r>
      <rPr>
        <sz val="10"/>
        <color rgb="FFC00000"/>
        <rFont val="Calibri"/>
        <family val="2"/>
        <charset val="204"/>
        <scheme val="minor"/>
      </rPr>
      <t xml:space="preserve">  Удельные затраты на оплату труда вспомогательного (административного) персонала, связанного с обеспечением образовательного процесса</t>
    </r>
  </si>
  <si>
    <r>
      <rPr>
        <b/>
        <sz val="10"/>
        <color rgb="FFC00000"/>
        <rFont val="Calibri"/>
        <family val="2"/>
        <charset val="204"/>
        <scheme val="minor"/>
      </rPr>
      <t>k</t>
    </r>
    <r>
      <rPr>
        <b/>
        <vertAlign val="subscript"/>
        <sz val="10"/>
        <color rgb="FFC00000"/>
        <rFont val="Calibri"/>
        <family val="2"/>
        <charset val="204"/>
        <scheme val="minor"/>
      </rPr>
      <t>АХЧ</t>
    </r>
    <r>
      <rPr>
        <b/>
        <sz val="8"/>
        <rFont val="Calibri"/>
        <family val="2"/>
        <charset val="204"/>
        <scheme val="minor"/>
      </rPr>
      <t xml:space="preserve"> - коэффициент, учитывающий соотношение затрат на оплату труда вспомогательного (административного) и основного (педагогического) персонала</t>
    </r>
  </si>
  <si>
    <r>
      <rPr>
        <b/>
        <sz val="10"/>
        <color rgb="FFC00000"/>
        <rFont val="Calibri"/>
        <family val="2"/>
        <charset val="204"/>
        <scheme val="minor"/>
      </rPr>
      <t>k</t>
    </r>
    <r>
      <rPr>
        <b/>
        <vertAlign val="subscript"/>
        <sz val="10"/>
        <color rgb="FFC00000"/>
        <rFont val="Calibri"/>
        <family val="2"/>
        <charset val="204"/>
        <scheme val="minor"/>
      </rPr>
      <t>СО</t>
    </r>
    <r>
      <rPr>
        <b/>
        <sz val="8"/>
        <rFont val="Calibri"/>
        <family val="2"/>
        <charset val="204"/>
        <scheme val="minor"/>
      </rPr>
      <t xml:space="preserve"> - коэффициент, расчета базового значения удельных затрат на средства обучения и прочие административно-хозяйственные расходы</t>
    </r>
  </si>
  <si>
    <r>
      <rPr>
        <b/>
        <sz val="10"/>
        <color rgb="FFC00000"/>
        <rFont val="Calibri"/>
        <family val="2"/>
        <charset val="204"/>
        <scheme val="minor"/>
      </rPr>
      <t>k</t>
    </r>
    <r>
      <rPr>
        <b/>
        <vertAlign val="subscript"/>
        <sz val="10"/>
        <color rgb="FFC00000"/>
        <rFont val="Calibri"/>
        <family val="2"/>
        <charset val="204"/>
        <scheme val="minor"/>
      </rPr>
      <t>СОпов</t>
    </r>
    <r>
      <rPr>
        <b/>
        <sz val="8"/>
        <rFont val="Calibri"/>
        <family val="2"/>
        <charset val="204"/>
        <scheme val="minor"/>
      </rPr>
      <t xml:space="preserve"> - коэффициент, учитывающий удорожание удельных затрат на средства обучения и прочие административно-хозяйственные расходы</t>
    </r>
  </si>
  <si>
    <r>
      <rPr>
        <sz val="12"/>
        <color rgb="FFC00000"/>
        <rFont val="Calibri"/>
        <family val="2"/>
        <charset val="204"/>
        <scheme val="minor"/>
      </rPr>
      <t xml:space="preserve">Нормативы: </t>
    </r>
    <r>
      <rPr>
        <b/>
        <sz val="12"/>
        <color rgb="FFC00000"/>
        <rFont val="Calibri"/>
        <family val="2"/>
        <charset val="204"/>
        <scheme val="minor"/>
      </rPr>
      <t>Общее образование</t>
    </r>
  </si>
  <si>
    <t>начальное образование
1-4 классы</t>
  </si>
  <si>
    <t>основное образование
5-9 классы</t>
  </si>
  <si>
    <t>среднее образование
10-11 классы</t>
  </si>
  <si>
    <t>среднее (профиль.)
10-11 классы</t>
  </si>
  <si>
    <r>
      <rPr>
        <b/>
        <sz val="10"/>
        <color rgb="FFC00000"/>
        <rFont val="Calibri"/>
        <family val="2"/>
        <charset val="204"/>
        <scheme val="minor"/>
      </rPr>
      <t>БП</t>
    </r>
    <r>
      <rPr>
        <b/>
        <vertAlign val="subscript"/>
        <sz val="10"/>
        <color rgb="FFC00000"/>
        <rFont val="Calibri"/>
        <family val="2"/>
        <charset val="204"/>
        <scheme val="minor"/>
      </rPr>
      <t>Н</t>
    </r>
    <r>
      <rPr>
        <b/>
        <sz val="8"/>
        <rFont val="Calibri"/>
        <family val="2"/>
        <charset val="204"/>
        <scheme val="minor"/>
      </rPr>
      <t xml:space="preserve"> - продолжительность учебных занятий в неделю</t>
    </r>
    <r>
      <rPr>
        <sz val="8"/>
        <rFont val="Calibri"/>
        <family val="2"/>
        <charset val="204"/>
        <scheme val="minor"/>
      </rPr>
      <t>, часов в неделю</t>
    </r>
  </si>
  <si>
    <t>1. Учащиеся общеобразовательных классов (вкл. с углубленным изучением, с инклюзивным обучением учащихся с ОВЗ 1 варианта)</t>
  </si>
  <si>
    <t>2. Учащиеся с ОВЗ, обучаемые в коррекционных классах (ОВЗ 2-4 вариант)</t>
  </si>
  <si>
    <t>3. Учащиеся очно-заочной формы обучения (вечернее обучение)</t>
  </si>
  <si>
    <t>4. Учащиеся, получающие образование на дому (обучение на дому)</t>
  </si>
  <si>
    <t>5. Учащиеся в форме семейного обучения (семейное обучение)</t>
  </si>
  <si>
    <r>
      <rPr>
        <b/>
        <sz val="10"/>
        <color rgb="FFC00000"/>
        <rFont val="Calibri"/>
        <family val="2"/>
        <charset val="204"/>
        <scheme val="minor"/>
      </rPr>
      <t>k</t>
    </r>
    <r>
      <rPr>
        <b/>
        <vertAlign val="subscript"/>
        <sz val="10"/>
        <color rgb="FFC00000"/>
        <rFont val="Calibri"/>
        <family val="2"/>
        <charset val="204"/>
        <scheme val="minor"/>
      </rPr>
      <t>ДЕЛ</t>
    </r>
    <r>
      <rPr>
        <b/>
        <sz val="8"/>
        <rFont val="Calibri"/>
        <family val="2"/>
        <charset val="204"/>
        <scheme val="minor"/>
      </rPr>
      <t xml:space="preserve"> - коэффициент, учитывающий деление класса на группы при проведении учебных занятий по отдельным предметам общеобразовательных программ</t>
    </r>
  </si>
  <si>
    <t>при расчетной наполняемости не менее 20 учащихся на класс</t>
  </si>
  <si>
    <t>при расчетной наполняемости менее 20 учащихся на класс</t>
  </si>
  <si>
    <r>
      <rPr>
        <b/>
        <sz val="10"/>
        <color rgb="FFC00000"/>
        <rFont val="Calibri"/>
        <family val="2"/>
        <charset val="204"/>
        <scheme val="minor"/>
      </rPr>
      <t>ВД</t>
    </r>
    <r>
      <rPr>
        <b/>
        <vertAlign val="subscript"/>
        <sz val="10"/>
        <color rgb="FFC00000"/>
        <rFont val="Calibri"/>
        <family val="2"/>
        <charset val="204"/>
        <scheme val="minor"/>
      </rPr>
      <t>Н</t>
    </r>
    <r>
      <rPr>
        <b/>
        <sz val="8"/>
        <rFont val="Calibri"/>
        <family val="2"/>
        <charset val="204"/>
        <scheme val="minor"/>
      </rPr>
      <t xml:space="preserve"> - предельная продолжительность внеурочной деятельности</t>
    </r>
    <r>
      <rPr>
        <sz val="8"/>
        <rFont val="Calibri"/>
        <family val="2"/>
        <charset val="204"/>
        <scheme val="minor"/>
      </rPr>
      <t>, часов в неделю</t>
    </r>
  </si>
  <si>
    <r>
      <rPr>
        <b/>
        <sz val="10"/>
        <color rgb="FFC00000"/>
        <rFont val="Calibri"/>
        <family val="2"/>
        <charset val="204"/>
        <scheme val="minor"/>
      </rPr>
      <t>КР</t>
    </r>
    <r>
      <rPr>
        <b/>
        <vertAlign val="subscript"/>
        <sz val="10"/>
        <color rgb="FFC00000"/>
        <rFont val="Calibri"/>
        <family val="2"/>
        <charset val="204"/>
        <scheme val="minor"/>
      </rPr>
      <t>Н</t>
    </r>
    <r>
      <rPr>
        <b/>
        <sz val="8"/>
        <rFont val="Calibri"/>
        <family val="2"/>
        <charset val="204"/>
        <scheme val="minor"/>
      </rPr>
      <t xml:space="preserve"> - продолжительность коррекционно-развивающих занятий для учащихся по адаптированным программам, включаемых во внеурочную деятельность</t>
    </r>
    <r>
      <rPr>
        <sz val="8"/>
        <rFont val="Calibri"/>
        <family val="2"/>
        <charset val="204"/>
        <scheme val="minor"/>
      </rPr>
      <t>, часов в неделю</t>
    </r>
  </si>
  <si>
    <r>
      <rPr>
        <b/>
        <sz val="10"/>
        <color rgb="FFC00000"/>
        <rFont val="Calibri"/>
        <family val="2"/>
        <charset val="204"/>
        <scheme val="minor"/>
      </rPr>
      <t>k</t>
    </r>
    <r>
      <rPr>
        <b/>
        <vertAlign val="subscript"/>
        <sz val="10"/>
        <color rgb="FFC00000"/>
        <rFont val="Calibri"/>
        <family val="2"/>
        <charset val="204"/>
        <scheme val="minor"/>
      </rPr>
      <t>ВД</t>
    </r>
    <r>
      <rPr>
        <b/>
        <sz val="8"/>
        <rFont val="Calibri"/>
        <family val="2"/>
        <charset val="204"/>
        <scheme val="minor"/>
      </rPr>
      <t xml:space="preserve"> - коэффициент посещаемости занятий внеурочной деятельности</t>
    </r>
  </si>
  <si>
    <t>2. Учащиеся с ОВЗ 2-4 вариантов (коррекционные классы)</t>
  </si>
  <si>
    <r>
      <rPr>
        <b/>
        <sz val="10"/>
        <color rgb="FFC00000"/>
        <rFont val="Calibri"/>
        <family val="2"/>
        <charset val="204"/>
        <scheme val="minor"/>
      </rPr>
      <t>m</t>
    </r>
    <r>
      <rPr>
        <b/>
        <sz val="8"/>
        <rFont val="Calibri"/>
        <family val="2"/>
        <charset val="204"/>
        <scheme val="minor"/>
      </rPr>
      <t xml:space="preserve"> - расчетная наполняемость классов</t>
    </r>
    <r>
      <rPr>
        <sz val="8"/>
        <rFont val="Calibri"/>
        <family val="2"/>
        <charset val="204"/>
        <scheme val="minor"/>
      </rPr>
      <t>, учащихся в 1 классе</t>
    </r>
  </si>
  <si>
    <r>
      <t xml:space="preserve">Определение групп расчетной наполняемости общеобразовательных классов, исходя из контингента соответствующей ступени образования
</t>
    </r>
    <r>
      <rPr>
        <sz val="6"/>
        <rFont val="Calibri"/>
        <family val="2"/>
        <charset val="204"/>
        <scheme val="minor"/>
      </rPr>
      <t>В расчет принимается численность всех общеобразовательных классов организации, включая классы с углубленным изучением отдельных предметов, классы с инклюзивным обучением учащихся с ОВЗ (1 вар.), классы с профильным обучением. Расчетная наполняемость общеобразовательных классов городских организаций принимается равной 25 и не меняется в зависимости от контингента ступени образования или организации в целом</t>
    </r>
  </si>
  <si>
    <t>более 250 учащ.</t>
  </si>
  <si>
    <t>более 300 учащ.</t>
  </si>
  <si>
    <t>более 100 учащ.</t>
  </si>
  <si>
    <t>1. ≥ 25 учащ.</t>
  </si>
  <si>
    <t>80-250 учащ.</t>
  </si>
  <si>
    <t>100-300 учащ.</t>
  </si>
  <si>
    <t>40-100 учащ.</t>
  </si>
  <si>
    <t>2. 20-25 учащ.</t>
  </si>
  <si>
    <t>60-79 учащ.</t>
  </si>
  <si>
    <t>75-99 учащ.</t>
  </si>
  <si>
    <t>30-39 учащ.</t>
  </si>
  <si>
    <t>3. 15-19 учащ.</t>
  </si>
  <si>
    <t>40-59 учащ.</t>
  </si>
  <si>
    <t>50-74 учащ.</t>
  </si>
  <si>
    <t>20-29 учащ.</t>
  </si>
  <si>
    <t>4. 10-14 учащ.</t>
  </si>
  <si>
    <t>25-39 учащ.</t>
  </si>
  <si>
    <t>30-49 учащ.</t>
  </si>
  <si>
    <t>13-19 учащ.</t>
  </si>
  <si>
    <t>5. 7-9 учащ.</t>
  </si>
  <si>
    <t>13-24 учащ.</t>
  </si>
  <si>
    <t>16-29 учащ.</t>
  </si>
  <si>
    <t>7-12 учащ.</t>
  </si>
  <si>
    <t>6. 4-6 учащ.</t>
  </si>
  <si>
    <t>менее 13 учащ.</t>
  </si>
  <si>
    <t>менее 16 учащ.</t>
  </si>
  <si>
    <t>менее 7 учащ.</t>
  </si>
  <si>
    <t>7. ≤ 3 учащ.</t>
  </si>
  <si>
    <t>1.
Общеобразовательные классы (вкл. с углубленным изучением)</t>
  </si>
  <si>
    <t>инклюзивное обучение (ОВЗ 1 вар.)</t>
  </si>
  <si>
    <t>04 слабовидящие</t>
  </si>
  <si>
    <t xml:space="preserve">06 с нарушениями опорно-двигательного аппарата </t>
  </si>
  <si>
    <t>07 с задержкой психического развития</t>
  </si>
  <si>
    <t>08 с расстройствами аутического спектора (аутизм)</t>
  </si>
  <si>
    <t>2.
Коррекционные классы (ОВЗ 2 вар.)</t>
  </si>
  <si>
    <t>2.
Коррекционные классы (ОВЗ 3 вар.)</t>
  </si>
  <si>
    <t>09 с умственной отсталостью (интеллектуальными нарушениями)</t>
  </si>
  <si>
    <t>2.
Коррекционные классы (ОВЗ 4 вар.)</t>
  </si>
  <si>
    <t>3. Классы с очно-заочной формой обучения (вечернее обучение)</t>
  </si>
  <si>
    <r>
      <rPr>
        <b/>
        <sz val="10"/>
        <color rgb="FFC00000"/>
        <rFont val="Calibri"/>
        <family val="2"/>
        <charset val="204"/>
        <scheme val="minor"/>
      </rPr>
      <t>n</t>
    </r>
    <r>
      <rPr>
        <b/>
        <vertAlign val="subscript"/>
        <sz val="10"/>
        <color rgb="FFC00000"/>
        <rFont val="Calibri"/>
        <family val="2"/>
        <charset val="204"/>
        <scheme val="minor"/>
      </rPr>
      <t>У</t>
    </r>
    <r>
      <rPr>
        <b/>
        <sz val="8"/>
        <rFont val="Calibri"/>
        <family val="2"/>
        <charset val="204"/>
        <scheme val="minor"/>
      </rPr>
      <t xml:space="preserve"> - норма рабочего времени учителя на 1 ставку</t>
    </r>
    <r>
      <rPr>
        <sz val="8"/>
        <rFont val="Calibri"/>
        <family val="2"/>
        <charset val="204"/>
        <scheme val="minor"/>
      </rPr>
      <t>, часов в неделю</t>
    </r>
  </si>
  <si>
    <r>
      <rPr>
        <b/>
        <sz val="10"/>
        <color rgb="FFC00000"/>
        <rFont val="Calibri"/>
        <family val="2"/>
        <charset val="204"/>
        <scheme val="minor"/>
      </rPr>
      <t>N</t>
    </r>
    <r>
      <rPr>
        <b/>
        <vertAlign val="subscript"/>
        <sz val="10"/>
        <color rgb="FFC00000"/>
        <rFont val="Calibri"/>
        <family val="2"/>
        <charset val="204"/>
        <scheme val="minor"/>
      </rPr>
      <t>У</t>
    </r>
    <r>
      <rPr>
        <b/>
        <sz val="8"/>
        <rFont val="Calibri"/>
        <family val="2"/>
        <charset val="204"/>
        <scheme val="minor"/>
      </rPr>
      <t xml:space="preserve"> - удельная натуральная норма затрат труда учителей</t>
    </r>
    <r>
      <rPr>
        <sz val="8"/>
        <rFont val="Calibri"/>
        <family val="2"/>
        <charset val="204"/>
        <scheme val="minor"/>
      </rPr>
      <t>, ставок на 1 учащегося</t>
    </r>
  </si>
  <si>
    <t>город</t>
  </si>
  <si>
    <t>ПГТ</t>
  </si>
  <si>
    <t>село</t>
  </si>
  <si>
    <t>1.
Учащиеся общеобразовательных классов (вкл. с углубленным изучением)</t>
  </si>
  <si>
    <t>1.
Учащиеся с ОВЗ, инклюзивно обучаемые в общеобразовательных классах (ОВЗ 1 вар.)</t>
  </si>
  <si>
    <t>2.
Учащиеся с ОВЗ, обучаемые в коррекционных классах (ОВЗ 2 вар.)</t>
  </si>
  <si>
    <t>2.
Учащиеся с ОВЗ, обучаемые в коррекционных классах (ОВЗ 3 вар.)</t>
  </si>
  <si>
    <t>2.
Учащиеся с ОВЗ, обучаемые в коррекционных классах (ОВЗ 4 вар.)</t>
  </si>
  <si>
    <r>
      <rPr>
        <b/>
        <sz val="10"/>
        <color rgb="FFC00000"/>
        <rFont val="Calibri"/>
        <family val="2"/>
        <charset val="204"/>
        <scheme val="minor"/>
      </rPr>
      <t>n</t>
    </r>
    <r>
      <rPr>
        <b/>
        <vertAlign val="subscript"/>
        <sz val="10"/>
        <color rgb="FFC00000"/>
        <rFont val="Calibri"/>
        <family val="2"/>
        <charset val="204"/>
        <scheme val="minor"/>
      </rPr>
      <t>Т</t>
    </r>
    <r>
      <rPr>
        <b/>
        <sz val="8"/>
        <rFont val="Calibri"/>
        <family val="2"/>
        <charset val="204"/>
        <scheme val="minor"/>
      </rPr>
      <t xml:space="preserve"> - норма рабочего времени тьютора на 1 ставку</t>
    </r>
    <r>
      <rPr>
        <sz val="8"/>
        <rFont val="Calibri"/>
        <family val="2"/>
        <charset val="204"/>
        <scheme val="minor"/>
      </rPr>
      <t>, часов в неделю</t>
    </r>
  </si>
  <si>
    <r>
      <rPr>
        <b/>
        <sz val="10"/>
        <color rgb="FFC00000"/>
        <rFont val="Calibri"/>
        <family val="2"/>
        <charset val="204"/>
        <scheme val="minor"/>
      </rPr>
      <t>q</t>
    </r>
    <r>
      <rPr>
        <b/>
        <vertAlign val="subscript"/>
        <sz val="10"/>
        <color rgb="FFC00000"/>
        <rFont val="Calibri"/>
        <family val="2"/>
        <charset val="204"/>
        <scheme val="minor"/>
      </rPr>
      <t>Т</t>
    </r>
    <r>
      <rPr>
        <b/>
        <sz val="8"/>
        <rFont val="Calibri"/>
        <family val="2"/>
        <charset val="204"/>
        <scheme val="minor"/>
      </rPr>
      <t xml:space="preserve"> - нормы штаной обеспеченности тьюторами, учащихся с ОВЗ на 1 ставку тьютора</t>
    </r>
  </si>
  <si>
    <r>
      <rPr>
        <b/>
        <sz val="10"/>
        <color rgb="FFC00000"/>
        <rFont val="Calibri"/>
        <family val="2"/>
        <charset val="204"/>
        <scheme val="minor"/>
      </rPr>
      <t>N</t>
    </r>
    <r>
      <rPr>
        <b/>
        <vertAlign val="subscript"/>
        <sz val="10"/>
        <color rgb="FFC00000"/>
        <rFont val="Calibri"/>
        <family val="2"/>
        <charset val="204"/>
        <scheme val="minor"/>
      </rPr>
      <t>Т</t>
    </r>
    <r>
      <rPr>
        <b/>
        <sz val="8"/>
        <rFont val="Calibri"/>
        <family val="2"/>
        <charset val="204"/>
        <scheme val="minor"/>
      </rPr>
      <t xml:space="preserve"> - удельная натуральная норма затрат труда тьторов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</si>
  <si>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ДФ</t>
    </r>
    <r>
      <rPr>
        <b/>
        <sz val="8"/>
        <rFont val="Calibri"/>
        <family val="2"/>
        <charset val="204"/>
        <scheme val="minor"/>
      </rPr>
      <t xml:space="preserve"> - нормы штаной обеспеченности учителями-дефектологами, учащихся с ОВЗ на 1 ставоку учителя-дефектолога</t>
    </r>
  </si>
  <si>
    <r>
      <rPr>
        <b/>
        <sz val="10"/>
        <color rgb="FFC00000"/>
        <rFont val="Calibri"/>
        <family val="2"/>
        <charset val="204"/>
        <scheme val="minor"/>
      </rPr>
      <t>N</t>
    </r>
    <r>
      <rPr>
        <b/>
        <vertAlign val="subscript"/>
        <sz val="10"/>
        <color rgb="FFC00000"/>
        <rFont val="Calibri"/>
        <family val="2"/>
        <charset val="204"/>
        <scheme val="minor"/>
      </rPr>
      <t>ДФ</t>
    </r>
    <r>
      <rPr>
        <b/>
        <sz val="8"/>
        <rFont val="Calibri"/>
        <family val="2"/>
        <charset val="204"/>
        <scheme val="minor"/>
      </rPr>
      <t xml:space="preserve"> - удельная натуральная норма затрат труда учителей-дефектологов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</si>
  <si>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Л</t>
    </r>
    <r>
      <rPr>
        <b/>
        <sz val="8"/>
        <rFont val="Calibri"/>
        <family val="2"/>
        <charset val="204"/>
        <scheme val="minor"/>
      </rPr>
      <t xml:space="preserve"> - нормы штаной обеспеченности учителями-логопедами, учащихся с ОВЗ на 1 ставку учителя-логопеда</t>
    </r>
  </si>
  <si>
    <r>
      <rPr>
        <b/>
        <sz val="10"/>
        <color rgb="FFC00000"/>
        <rFont val="Calibri"/>
        <family val="2"/>
        <charset val="204"/>
        <scheme val="minor"/>
      </rPr>
      <t>N</t>
    </r>
    <r>
      <rPr>
        <b/>
        <vertAlign val="subscript"/>
        <sz val="10"/>
        <color rgb="FFC00000"/>
        <rFont val="Calibri"/>
        <family val="2"/>
        <charset val="204"/>
        <scheme val="minor"/>
      </rPr>
      <t>Л</t>
    </r>
    <r>
      <rPr>
        <b/>
        <sz val="8"/>
        <rFont val="Calibri"/>
        <family val="2"/>
        <charset val="204"/>
        <scheme val="minor"/>
      </rPr>
      <t xml:space="preserve"> - удельная натуральная норма затрат труда учителей-логопедов</t>
    </r>
    <r>
      <rPr>
        <sz val="8"/>
        <rFont val="Calibri"/>
        <family val="2"/>
        <charset val="204"/>
        <scheme val="minor"/>
      </rPr>
      <t>, ставок на 1 учащегося с ОВЗ</t>
    </r>
  </si>
  <si>
    <r>
      <rPr>
        <b/>
        <sz val="10"/>
        <color rgb="FFC00000"/>
        <rFont val="Calibri"/>
        <family val="2"/>
        <charset val="204"/>
        <scheme val="minor"/>
      </rPr>
      <t>q</t>
    </r>
    <r>
      <rPr>
        <b/>
        <vertAlign val="subscript"/>
        <sz val="10"/>
        <color rgb="FFC00000"/>
        <rFont val="Calibri"/>
        <family val="2"/>
        <charset val="204"/>
        <scheme val="minor"/>
      </rPr>
      <t>ПС</t>
    </r>
    <r>
      <rPr>
        <b/>
        <sz val="8"/>
        <rFont val="Calibri"/>
        <family val="2"/>
        <charset val="204"/>
        <scheme val="minor"/>
      </rPr>
      <t xml:space="preserve"> - нормы штаной обеспеченности педагогами-психологами, учащихся с ОВЗ на 1 ставку педагога-психолога</t>
    </r>
  </si>
  <si>
    <r>
      <rPr>
        <b/>
        <sz val="8"/>
        <color theme="5"/>
        <rFont val="Calibri"/>
        <family val="2"/>
        <charset val="204"/>
        <scheme val="minor"/>
      </rPr>
      <t>ОКЛД учит</t>
    </r>
    <r>
      <rPr>
        <b/>
        <sz val="8"/>
        <rFont val="Calibri"/>
        <family val="2"/>
        <charset val="204"/>
        <scheme val="minor"/>
      </rPr>
      <t xml:space="preserve">-оклад  должности учитель </t>
    </r>
    <r>
      <rPr>
        <sz val="8"/>
        <rFont val="Calibri"/>
        <family val="2"/>
        <charset val="204"/>
        <scheme val="minor"/>
      </rPr>
      <t>с высшим профессиональным образованием на 1 января, руб.</t>
    </r>
  </si>
  <si>
    <r>
      <rPr>
        <b/>
        <sz val="10"/>
        <color rgb="FFC00000"/>
        <rFont val="Calibri"/>
        <family val="2"/>
        <charset val="204"/>
        <scheme val="minor"/>
      </rPr>
      <t>W</t>
    </r>
    <r>
      <rPr>
        <b/>
        <vertAlign val="subscript"/>
        <sz val="10"/>
        <color rgb="FFC00000"/>
        <rFont val="Calibri"/>
        <family val="2"/>
        <charset val="204"/>
        <scheme val="minor"/>
      </rPr>
      <t>ОО</t>
    </r>
    <r>
      <rPr>
        <b/>
        <sz val="8"/>
        <rFont val="Calibri"/>
        <family val="2"/>
        <charset val="204"/>
        <scheme val="minor"/>
      </rPr>
      <t xml:space="preserve"> - целевой уровень заработной платы педагогов общего образования (без начислений)</t>
    </r>
    <r>
      <rPr>
        <sz val="8"/>
        <rFont val="Calibri"/>
        <family val="2"/>
        <charset val="204"/>
        <scheme val="minor"/>
      </rPr>
      <t>, рублей в месяц на 1 педработника</t>
    </r>
  </si>
  <si>
    <r>
      <rPr>
        <sz val="7"/>
        <color rgb="FFC00000"/>
        <rFont val="Calibri"/>
        <family val="2"/>
        <charset val="204"/>
        <scheme val="minor"/>
      </rPr>
      <t>СДТД</t>
    </r>
    <r>
      <rPr>
        <sz val="7"/>
        <rFont val="Calibri"/>
        <family val="2"/>
        <charset val="204"/>
        <scheme val="minor"/>
      </rPr>
      <t xml:space="preserve"> - среднемесячный доход от трудовой деятельности по Ленинградской области, рублей в месяц на 1 педработника</t>
    </r>
  </si>
  <si>
    <r>
      <rPr>
        <sz val="7"/>
        <color rgb="FFC00000"/>
        <rFont val="Calibri"/>
        <family val="2"/>
        <charset val="204"/>
        <scheme val="minor"/>
      </rPr>
      <t>ЦП</t>
    </r>
    <r>
      <rPr>
        <vertAlign val="subscript"/>
        <sz val="7"/>
        <color rgb="FFC00000"/>
        <rFont val="Calibri"/>
        <family val="2"/>
        <charset val="204"/>
        <scheme val="minor"/>
      </rPr>
      <t>ОО</t>
    </r>
    <r>
      <rPr>
        <sz val="7"/>
        <rFont val="Calibri"/>
        <family val="2"/>
        <charset val="204"/>
        <scheme val="minor"/>
      </rPr>
      <t xml:space="preserve"> - целевой показатель отношения среднемесячной заработной платы педагогических работников общего образования к среднемесячной заработной плате по Ленинградской области, %</t>
    </r>
  </si>
  <si>
    <r>
      <rPr>
        <b/>
        <sz val="10"/>
        <color rgb="FFC00000"/>
        <rFont val="Calibri"/>
        <family val="2"/>
        <charset val="204"/>
        <scheme val="minor"/>
      </rPr>
      <t>k</t>
    </r>
    <r>
      <rPr>
        <b/>
        <vertAlign val="subscript"/>
        <sz val="10"/>
        <color rgb="FFC00000"/>
        <rFont val="Calibri"/>
        <family val="2"/>
        <charset val="204"/>
        <scheme val="minor"/>
      </rPr>
      <t>ОВЗ</t>
    </r>
    <r>
      <rPr>
        <b/>
        <sz val="8"/>
        <rFont val="Calibri"/>
        <family val="2"/>
        <charset val="204"/>
        <scheme val="minor"/>
      </rPr>
      <t xml:space="preserve"> - коэффициент, учитывающий надбавки за работу в коррекционных классах</t>
    </r>
  </si>
  <si>
    <r>
      <rPr>
        <b/>
        <sz val="10"/>
        <color rgb="FFC00000"/>
        <rFont val="Calibri"/>
        <family val="2"/>
        <charset val="204"/>
        <scheme val="minor"/>
      </rPr>
      <t>k</t>
    </r>
    <r>
      <rPr>
        <b/>
        <vertAlign val="subscript"/>
        <sz val="10"/>
        <color rgb="FFC00000"/>
        <rFont val="Calibri"/>
        <family val="2"/>
        <charset val="204"/>
        <scheme val="minor"/>
      </rPr>
      <t>село</t>
    </r>
    <r>
      <rPr>
        <b/>
        <sz val="8"/>
        <rFont val="Calibri"/>
        <family val="2"/>
        <charset val="204"/>
        <scheme val="minor"/>
      </rPr>
      <t xml:space="preserve"> - коэффициент, учитывающий надбавки за работу сельским учителям</t>
    </r>
  </si>
  <si>
    <r>
      <rPr>
        <b/>
        <sz val="10"/>
        <color rgb="FFC00000"/>
        <rFont val="Calibri"/>
        <family val="2"/>
        <charset val="204"/>
        <scheme val="minor"/>
      </rPr>
      <t>ЗП</t>
    </r>
    <r>
      <rPr>
        <b/>
        <vertAlign val="subscript"/>
        <sz val="10"/>
        <color rgb="FFC00000"/>
        <rFont val="Calibri"/>
        <family val="2"/>
        <charset val="204"/>
        <scheme val="minor"/>
      </rPr>
      <t>КОР.ПЕД</t>
    </r>
    <r>
      <rPr>
        <b/>
        <sz val="8"/>
        <rFont val="Calibri"/>
        <family val="2"/>
        <charset val="204"/>
        <scheme val="minor"/>
      </rPr>
      <t xml:space="preserve"> - ставка заработной платы (вкл. начисления) коррекционных педагогов</t>
    </r>
    <r>
      <rPr>
        <sz val="8"/>
        <rFont val="Calibri"/>
        <family val="2"/>
        <charset val="204"/>
        <scheme val="minor"/>
      </rPr>
      <t>, рублей в год на 1 ставку</t>
    </r>
  </si>
  <si>
    <r>
      <rPr>
        <b/>
        <sz val="10"/>
        <color rgb="FFC00000"/>
        <rFont val="Calibri"/>
        <family val="2"/>
        <charset val="204"/>
        <scheme val="minor"/>
      </rPr>
      <t>ОТ</t>
    </r>
    <r>
      <rPr>
        <b/>
        <vertAlign val="subscript"/>
        <sz val="10"/>
        <color rgb="FFC00000"/>
        <rFont val="Calibri"/>
        <family val="2"/>
        <charset val="204"/>
        <scheme val="minor"/>
      </rPr>
      <t>ПЕД</t>
    </r>
    <r>
      <rPr>
        <b/>
        <sz val="10"/>
        <rFont val="Calibri"/>
        <family val="2"/>
        <charset val="204"/>
        <scheme val="minor"/>
      </rPr>
      <t xml:space="preserve"> </t>
    </r>
    <r>
      <rPr>
        <b/>
        <sz val="8"/>
        <rFont val="Calibri"/>
        <family val="2"/>
        <charset val="204"/>
        <scheme val="minor"/>
      </rPr>
      <t>- удельные затраты на оплату труда основного (педагогического) персонала</t>
    </r>
    <r>
      <rPr>
        <sz val="8"/>
        <rFont val="Calibri"/>
        <family val="2"/>
        <charset val="204"/>
        <scheme val="minor"/>
      </rPr>
      <t>, рублей на 1 учащегося</t>
    </r>
  </si>
  <si>
    <r>
      <rPr>
        <b/>
        <sz val="10"/>
        <color rgb="FFC00000"/>
        <rFont val="Calibri"/>
        <family val="2"/>
        <charset val="204"/>
        <scheme val="minor"/>
      </rPr>
      <t>ОТ</t>
    </r>
    <r>
      <rPr>
        <b/>
        <vertAlign val="subscript"/>
        <sz val="10"/>
        <color rgb="FFC00000"/>
        <rFont val="Calibri"/>
        <family val="2"/>
        <charset val="204"/>
        <scheme val="minor"/>
      </rPr>
      <t>АХЧ</t>
    </r>
    <r>
      <rPr>
        <b/>
        <sz val="10"/>
        <rFont val="Calibri"/>
        <family val="2"/>
        <charset val="204"/>
        <scheme val="minor"/>
      </rPr>
      <t xml:space="preserve"> </t>
    </r>
    <r>
      <rPr>
        <b/>
        <sz val="8"/>
        <rFont val="Calibri"/>
        <family val="2"/>
        <charset val="204"/>
        <scheme val="minor"/>
      </rPr>
      <t>- удельные затраты на оплату труда вспомогательного (административного) персонала, связанного с обеспечением образовательного процесса</t>
    </r>
    <r>
      <rPr>
        <sz val="8"/>
        <rFont val="Calibri"/>
        <family val="2"/>
        <charset val="204"/>
        <scheme val="minor"/>
      </rPr>
      <t>, рублей на 1 учащегося</t>
    </r>
  </si>
  <si>
    <r>
      <rPr>
        <b/>
        <sz val="10"/>
        <color rgb="FFC00000"/>
        <rFont val="Calibri"/>
        <family val="2"/>
        <charset val="204"/>
        <scheme val="minor"/>
      </rPr>
      <t>Раздел 3.</t>
    </r>
    <r>
      <rPr>
        <sz val="10"/>
        <color rgb="FFC00000"/>
        <rFont val="Calibri"/>
        <family val="2"/>
        <charset val="204"/>
        <scheme val="minor"/>
      </rPr>
      <t xml:space="preserve"> Расходы на компенсационные выплаты за классное руководство</t>
    </r>
  </si>
  <si>
    <r>
      <rPr>
        <b/>
        <sz val="10"/>
        <color rgb="FFC00000"/>
        <rFont val="Calibri"/>
        <family val="2"/>
        <charset val="204"/>
        <scheme val="minor"/>
      </rPr>
      <t>A</t>
    </r>
    <r>
      <rPr>
        <b/>
        <sz val="10"/>
        <rFont val="Calibri"/>
        <family val="2"/>
        <charset val="204"/>
        <scheme val="minor"/>
      </rPr>
      <t xml:space="preserve"> </t>
    </r>
    <r>
      <rPr>
        <b/>
        <sz val="8"/>
        <rFont val="Calibri"/>
        <family val="2"/>
        <charset val="204"/>
        <scheme val="minor"/>
      </rPr>
      <t>- размер компенсационной выплаты (без начислений)</t>
    </r>
    <r>
      <rPr>
        <sz val="8"/>
        <rFont val="Calibri"/>
        <family val="2"/>
        <charset val="204"/>
        <scheme val="minor"/>
      </rPr>
      <t>, рублей в месяц на 1 учителя</t>
    </r>
  </si>
  <si>
    <r>
      <rPr>
        <b/>
        <sz val="10"/>
        <color rgb="FFC00000"/>
        <rFont val="Calibri"/>
        <family val="2"/>
        <charset val="204"/>
        <scheme val="minor"/>
      </rPr>
      <t>Кл.Р</t>
    </r>
    <r>
      <rPr>
        <b/>
        <sz val="8"/>
        <rFont val="Calibri"/>
        <family val="2"/>
        <charset val="204"/>
        <scheme val="minor"/>
      </rPr>
      <t xml:space="preserve"> - удельные компенсационные выплаты за классное руководство (вкл. начисления)</t>
    </r>
    <r>
      <rPr>
        <sz val="8"/>
        <rFont val="Calibri"/>
        <family val="2"/>
        <charset val="204"/>
        <scheme val="minor"/>
      </rPr>
      <t>, рублей на 1 учащегося</t>
    </r>
  </si>
  <si>
    <r>
      <rPr>
        <b/>
        <sz val="10"/>
        <color rgb="FFC00000"/>
        <rFont val="Calibri"/>
        <family val="2"/>
        <charset val="204"/>
        <scheme val="minor"/>
      </rPr>
      <t>Раздел 4.</t>
    </r>
    <r>
      <rPr>
        <sz val="10"/>
        <color rgb="FFC00000"/>
        <rFont val="Calibri"/>
        <family val="2"/>
        <charset val="204"/>
        <scheme val="minor"/>
      </rPr>
      <t xml:space="preserve"> Расходы на приобретение средств обучения (учебные расходы)</t>
    </r>
  </si>
  <si>
    <r>
      <rPr>
        <b/>
        <sz val="10"/>
        <color rgb="FFC00000"/>
        <rFont val="Calibri"/>
        <family val="2"/>
        <charset val="204"/>
        <scheme val="minor"/>
      </rPr>
      <t>СО</t>
    </r>
    <r>
      <rPr>
        <b/>
        <vertAlign val="subscript"/>
        <sz val="10"/>
        <color rgb="FFC00000"/>
        <rFont val="Calibri"/>
        <family val="2"/>
        <charset val="204"/>
        <scheme val="minor"/>
      </rPr>
      <t>баз</t>
    </r>
    <r>
      <rPr>
        <b/>
        <sz val="10"/>
        <rFont val="Calibri"/>
        <family val="2"/>
        <charset val="204"/>
        <scheme val="minor"/>
      </rPr>
      <t xml:space="preserve"> </t>
    </r>
    <r>
      <rPr>
        <b/>
        <sz val="8"/>
        <rFont val="Calibri"/>
        <family val="2"/>
        <charset val="204"/>
        <scheme val="minor"/>
      </rPr>
      <t xml:space="preserve">- базовое расчетное значение удельных затрат на обеспечение средствами обучения и прочие административно-хозяйственные расходы </t>
    </r>
    <r>
      <rPr>
        <sz val="8"/>
        <rFont val="Calibri"/>
        <family val="2"/>
        <charset val="204"/>
        <scheme val="minor"/>
      </rPr>
      <t>, рублей на 1 учащегося</t>
    </r>
  </si>
  <si>
    <r>
      <rPr>
        <b/>
        <sz val="10"/>
        <color rgb="FFC00000"/>
        <rFont val="Calibri"/>
        <family val="2"/>
        <charset val="204"/>
        <scheme val="minor"/>
      </rPr>
      <t>СО</t>
    </r>
    <r>
      <rPr>
        <b/>
        <sz val="8"/>
        <rFont val="Calibri"/>
        <family val="2"/>
        <charset val="204"/>
        <scheme val="minor"/>
      </rPr>
      <t xml:space="preserve"> - удельные затраты на средства обучения и прочие административно-хозяйственные расходы</t>
    </r>
    <r>
      <rPr>
        <sz val="8"/>
        <rFont val="Calibri"/>
        <family val="2"/>
        <charset val="204"/>
        <scheme val="minor"/>
      </rPr>
      <t>, рублей на 1 учащегося</t>
    </r>
  </si>
  <si>
    <r>
      <rPr>
        <b/>
        <sz val="10"/>
        <color rgb="FFC00000"/>
        <rFont val="Calibri"/>
        <family val="2"/>
        <charset val="204"/>
        <scheme val="minor"/>
      </rPr>
      <t>Итого.</t>
    </r>
    <r>
      <rPr>
        <sz val="10"/>
        <color rgb="FFC00000"/>
        <rFont val="Calibri"/>
        <family val="2"/>
        <charset val="204"/>
        <scheme val="minor"/>
      </rPr>
      <t xml:space="preserve"> Норматив финансового обеспечения образовательной деятельности муниципальных образовательных организаций, реализующих программы общего образования</t>
    </r>
  </si>
  <si>
    <r>
      <rPr>
        <b/>
        <sz val="10"/>
        <color rgb="FFC00000"/>
        <rFont val="Calibri"/>
        <family val="2"/>
        <charset val="204"/>
        <scheme val="minor"/>
      </rPr>
      <t>Контингент.</t>
    </r>
    <r>
      <rPr>
        <sz val="10"/>
        <color rgb="FFC00000"/>
        <rFont val="Calibri"/>
        <family val="2"/>
        <charset val="204"/>
        <scheme val="minor"/>
      </rPr>
      <t xml:space="preserve"> Общая численность учащихся муниципальных образовательных организаций, реализующих программы общего образования</t>
    </r>
  </si>
  <si>
    <t>Разница</t>
  </si>
  <si>
    <t>Разница, %</t>
  </si>
  <si>
    <t xml:space="preserve">контингент </t>
  </si>
  <si>
    <r>
      <rPr>
        <b/>
        <sz val="10"/>
        <color rgb="FFC00000"/>
        <rFont val="Calibri"/>
        <family val="2"/>
        <charset val="204"/>
        <scheme val="minor"/>
      </rPr>
      <t>q</t>
    </r>
    <r>
      <rPr>
        <b/>
        <vertAlign val="subscript"/>
        <sz val="10"/>
        <color rgb="FFC00000"/>
        <rFont val="Calibri"/>
        <family val="2"/>
        <charset val="204"/>
        <scheme val="minor"/>
      </rPr>
      <t>ПС</t>
    </r>
    <r>
      <rPr>
        <b/>
        <sz val="8"/>
        <rFont val="Calibri"/>
        <family val="2"/>
        <charset val="204"/>
        <scheme val="minor"/>
      </rPr>
      <t xml:space="preserve"> - нормы штаной обеспеченности педагогами-психологами, учащихся без ОВЗ на 1 ставку педагога-психолога</t>
    </r>
  </si>
  <si>
    <r>
      <rPr>
        <b/>
        <sz val="10"/>
        <color rgb="FFC00000"/>
        <rFont val="Calibri"/>
        <family val="2"/>
        <charset val="204"/>
        <scheme val="minor"/>
      </rPr>
      <t>N</t>
    </r>
    <r>
      <rPr>
        <b/>
        <vertAlign val="subscript"/>
        <sz val="10"/>
        <color rgb="FFC00000"/>
        <rFont val="Calibri"/>
        <family val="2"/>
        <charset val="204"/>
        <scheme val="minor"/>
      </rPr>
      <t>ПС</t>
    </r>
    <r>
      <rPr>
        <b/>
        <sz val="8"/>
        <rFont val="Calibri"/>
        <family val="2"/>
        <charset val="204"/>
        <scheme val="minor"/>
      </rPr>
      <t xml:space="preserve"> - удельная натуральная норма затрат труда педагогов-психологов</t>
    </r>
    <r>
      <rPr>
        <sz val="8"/>
        <rFont val="Calibri"/>
        <family val="2"/>
        <charset val="204"/>
        <scheme val="minor"/>
      </rPr>
      <t xml:space="preserve">, ставок на 1 учащегося </t>
    </r>
  </si>
  <si>
    <r>
      <rPr>
        <b/>
        <sz val="10"/>
        <color rgb="FFC00000"/>
        <rFont val="Calibri"/>
        <family val="2"/>
        <charset val="204"/>
        <scheme val="minor"/>
      </rPr>
      <t>Итого.</t>
    </r>
    <r>
      <rPr>
        <sz val="10"/>
        <color rgb="FFC00000"/>
        <rFont val="Calibri"/>
        <family val="2"/>
        <charset val="204"/>
        <scheme val="minor"/>
      </rPr>
      <t xml:space="preserve"> Норматив финансового обеспечения образовательной деятельности муниципальных образовательных организаций, реализующих программы общего образования на 2024 год </t>
    </r>
  </si>
  <si>
    <t>ОАНО "Сверхновая школа"</t>
  </si>
  <si>
    <t>Итого потребность на 2025 год</t>
  </si>
  <si>
    <t>Всего обучающихся (общий контингент школ) и потребность на 2025 год</t>
  </si>
  <si>
    <t>Учащиеся очно-заочной формы обучения (вечернее обучение)</t>
  </si>
  <si>
    <t>Учащиеся в форме семейного обучения (семейное обучение)</t>
  </si>
  <si>
    <t>Учащиеся, получающие инивидуальное обучение на дому, нуждающиеся в длительном лечении (обучение на дому)</t>
  </si>
  <si>
    <r>
      <t xml:space="preserve">Группы расчетн. наполн-ти: </t>
    </r>
    <r>
      <rPr>
        <sz val="10"/>
        <rFont val="Arial"/>
        <family val="2"/>
        <charset val="204"/>
      </rPr>
      <t>среднее число одновозрастных учащихся в организации</t>
    </r>
    <r>
      <rPr>
        <sz val="6"/>
        <color theme="1"/>
        <rFont val="Calibri"/>
        <family val="2"/>
        <charset val="204"/>
        <scheme val="minor"/>
      </rPr>
      <t xml:space="preserve">
(общий контингент ступени делится на подолжительность обучения на этой ступени  образования)</t>
    </r>
  </si>
  <si>
    <t xml:space="preserve">Проект бюджета на 2025-2027 годы </t>
  </si>
  <si>
    <t>Расчет объема субвенции бюджетам муниципальных образований на осуществление отдельных государственных полномочий Ленинградской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частных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 на 2025 год и на плановый период 2026 и 2027 годов</t>
  </si>
  <si>
    <t>Приложение 20 к пояснительной записке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</si>
</sst>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_(* #,##0.00_);_(* \(#,##0.00\);_(* \-??_);_(@_)"/>
    <numFmt numFmtId="165" formatCode="_(* #,##0_);_(* \(#,##0\);_(* \-??_);_(@_)"/>
    <numFmt numFmtId="166" formatCode="#,##0.00;[Red]\-#,##0.00;&quot;-&quot;"/>
    <numFmt numFmtId="167" formatCode="[Blue]\+#,##0.00;[Red]\-#,##0.00;&quot;-&quot;"/>
    <numFmt numFmtId="168" formatCode="0.0%"/>
    <numFmt numFmtId="169" formatCode="00"/>
    <numFmt numFmtId="170" formatCode="_-* #,##0\ _₽_-;\-* #,##0\ _₽_-;_-* &quot;-&quot;??\ _₽_-;_-@_-"/>
    <numFmt numFmtId="171" formatCode="_(* #,##0.000_);_(* \(#,##0.000\);_(* \-??_);_(@_)"/>
    <numFmt numFmtId="172" formatCode="_-* #,##0.0\ _₽_-;\-* #,##0.0\ _₽_-;_-* &quot;-&quot;??\ _₽_-;_-@_-"/>
    <numFmt numFmtId="173" formatCode="#,##0.0,,&quot; млн.руб&quot;;[Red]\-#,##0.0,,&quot; млн.руб&quot;;&quot;-&quot;"/>
    <numFmt numFmtId="174" formatCode="[Blue]\+#,##0.0,,&quot; млн.руб&quot;;[Red]\-#,##0.0,,&quot; млн.руб&quot;;&quot;-&quot;"/>
    <numFmt numFmtId="175" formatCode="#,##0.0000;[Red]\-#,##0.0000;&quot;-&quot;"/>
    <numFmt numFmtId="176" formatCode="#,##0.000;[Red]\-#,##0.000;&quot;-&quot;"/>
    <numFmt numFmtId="177" formatCode="#,##0;[Red]\-#,##0;&quot;-&quot;"/>
    <numFmt numFmtId="178" formatCode="#,##0.00000;[Red]\-#,##0.00000;&quot;-&quot;"/>
    <numFmt numFmtId="180" formatCode="#,##0.0;[Red]\-#,##0.0;&quot;-&quot;"/>
    <numFmt numFmtId="181" formatCode="_(* #,##0.00_);_(* \(#,##0.00\);_(* &quot;-&quot;??_);_(@_)"/>
    <numFmt numFmtId="182" formatCode="_-* #,##0.00_р_._-;\-* #,##0.00_р_._-;_-* &quot;-&quot;??_р_._-;_-@_-"/>
    <numFmt numFmtId="183" formatCode="#,##0.000000;[Red]\-#,##0.000000;&quot;-&quot;"/>
  </numFmts>
  <fonts count="73"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0"/>
      <name val="Arial"/>
      <family val="2"/>
      <charset val="204"/>
    </font>
    <font>
      <sz val="10"/>
      <name val="Arial"/>
      <family val="2"/>
      <charset val="204"/>
    </font>
    <font>
      <sz val="11"/>
      <color theme="1"/>
      <name val="Calibri"/>
      <family val="2"/>
      <scheme val="minor"/>
    </font>
    <font>
      <sz val="7"/>
      <color theme="1"/>
      <name val="Calibri"/>
      <family val="2"/>
      <charset val="204"/>
      <scheme val="minor"/>
    </font>
    <font>
      <sz val="8"/>
      <color theme="1"/>
      <name val="Calibri"/>
      <family val="2"/>
      <charset val="204"/>
      <scheme val="minor"/>
    </font>
    <font>
      <b/>
      <sz val="10"/>
      <color rgb="FFC00000"/>
      <name val="Calibri"/>
      <family val="2"/>
      <charset val="204"/>
      <scheme val="minor"/>
    </font>
    <font>
      <sz val="6"/>
      <name val="Calibri"/>
      <family val="2"/>
      <charset val="204"/>
      <scheme val="minor"/>
    </font>
    <font>
      <b/>
      <sz val="6"/>
      <name val="Calibri"/>
      <family val="2"/>
      <charset val="204"/>
      <scheme val="minor"/>
    </font>
    <font>
      <b/>
      <sz val="4"/>
      <name val="Calibri"/>
      <family val="2"/>
      <charset val="204"/>
      <scheme val="minor"/>
    </font>
    <font>
      <sz val="9"/>
      <color indexed="81"/>
      <name val="Tahoma"/>
      <family val="2"/>
      <charset val="204"/>
    </font>
    <font>
      <b/>
      <sz val="9"/>
      <color indexed="81"/>
      <name val="Tahoma"/>
      <family val="2"/>
      <charset val="204"/>
    </font>
    <font>
      <b/>
      <sz val="10"/>
      <name val="Times New Roman"/>
      <family val="1"/>
      <charset val="204"/>
    </font>
    <font>
      <sz val="10"/>
      <color theme="1"/>
      <name val="Calibri"/>
      <family val="2"/>
      <scheme val="minor"/>
    </font>
    <font>
      <sz val="10"/>
      <name val="Times New Roman"/>
      <family val="1"/>
      <charset val="204"/>
    </font>
    <font>
      <sz val="10"/>
      <color rgb="FFFF0000"/>
      <name val="Times New Roman"/>
      <family val="1"/>
      <charset val="204"/>
    </font>
    <font>
      <b/>
      <sz val="10"/>
      <color rgb="FFFF0000"/>
      <name val="Times New Roman"/>
      <family val="1"/>
      <charset val="204"/>
    </font>
    <font>
      <sz val="10"/>
      <color theme="1"/>
      <name val="Times New Roman"/>
      <family val="1"/>
      <charset val="204"/>
    </font>
    <font>
      <sz val="10"/>
      <color rgb="FF00B050"/>
      <name val="Times New Roman"/>
      <family val="1"/>
      <charset val="204"/>
    </font>
    <font>
      <sz val="10"/>
      <name val="Calibri"/>
      <family val="2"/>
      <scheme val="minor"/>
    </font>
    <font>
      <sz val="10"/>
      <name val="Arial"/>
      <family val="2"/>
      <charset val="204"/>
    </font>
    <font>
      <strike/>
      <sz val="10"/>
      <name val="Times New Roman"/>
      <family val="1"/>
      <charset val="204"/>
    </font>
    <font>
      <strike/>
      <sz val="10"/>
      <color theme="1"/>
      <name val="Times New Roman"/>
      <family val="1"/>
      <charset val="204"/>
    </font>
    <font>
      <sz val="10"/>
      <name val="Arial"/>
      <family val="2"/>
      <charset val="204"/>
    </font>
    <font>
      <sz val="8"/>
      <name val="Times New Roman"/>
      <family val="1"/>
      <charset val="204"/>
    </font>
    <font>
      <sz val="4"/>
      <color theme="1"/>
      <name val="Calibri"/>
      <family val="2"/>
      <charset val="204"/>
      <scheme val="minor"/>
    </font>
    <font>
      <b/>
      <sz val="12"/>
      <color rgb="FFC00000"/>
      <name val="Calibri"/>
      <family val="2"/>
      <charset val="204"/>
      <scheme val="minor"/>
    </font>
    <font>
      <sz val="12"/>
      <color rgb="FFC00000"/>
      <name val="Calibri"/>
      <family val="2"/>
      <charset val="204"/>
      <scheme val="minor"/>
    </font>
    <font>
      <b/>
      <sz val="8"/>
      <color rgb="FFC00000"/>
      <name val="Calibri"/>
      <family val="2"/>
      <charset val="204"/>
      <scheme val="minor"/>
    </font>
    <font>
      <sz val="8"/>
      <color rgb="FFC00000"/>
      <name val="Calibri"/>
      <family val="2"/>
      <charset val="204"/>
      <scheme val="minor"/>
    </font>
    <font>
      <sz val="16"/>
      <color theme="1"/>
      <name val="Calibri"/>
      <family val="2"/>
      <charset val="204"/>
      <scheme val="minor"/>
    </font>
    <font>
      <sz val="10"/>
      <color rgb="FFC00000"/>
      <name val="Calibri"/>
      <family val="2"/>
      <charset val="204"/>
      <scheme val="minor"/>
    </font>
    <font>
      <sz val="10"/>
      <name val="Calibri"/>
      <family val="2"/>
      <charset val="204"/>
      <scheme val="minor"/>
    </font>
    <font>
      <b/>
      <sz val="9"/>
      <color rgb="FFC00000"/>
      <name val="Calibri"/>
      <family val="2"/>
      <charset val="204"/>
      <scheme val="minor"/>
    </font>
    <font>
      <b/>
      <sz val="8"/>
      <name val="Calibri"/>
      <family val="2"/>
      <charset val="204"/>
      <scheme val="minor"/>
    </font>
    <font>
      <b/>
      <vertAlign val="subscript"/>
      <sz val="10"/>
      <color rgb="FFC00000"/>
      <name val="Calibri"/>
      <family val="2"/>
      <charset val="204"/>
      <scheme val="minor"/>
    </font>
    <font>
      <sz val="8"/>
      <name val="Calibri"/>
      <family val="2"/>
      <charset val="204"/>
      <scheme val="minor"/>
    </font>
    <font>
      <sz val="7"/>
      <name val="Calibri"/>
      <family val="2"/>
      <charset val="204"/>
      <scheme val="minor"/>
    </font>
    <font>
      <sz val="8"/>
      <color theme="0" tint="-0.249977111117893"/>
      <name val="Calibri"/>
      <family val="2"/>
      <charset val="204"/>
      <scheme val="minor"/>
    </font>
    <font>
      <i/>
      <sz val="8"/>
      <name val="Calibri"/>
      <family val="2"/>
      <charset val="204"/>
      <scheme val="minor"/>
    </font>
    <font>
      <i/>
      <sz val="8"/>
      <color theme="0" tint="-0.249977111117893"/>
      <name val="Calibri"/>
      <family val="2"/>
      <charset val="204"/>
      <scheme val="minor"/>
    </font>
    <font>
      <b/>
      <sz val="7"/>
      <name val="Calibri"/>
      <family val="2"/>
      <charset val="204"/>
      <scheme val="minor"/>
    </font>
    <font>
      <sz val="12"/>
      <color theme="1"/>
      <name val="Calibri"/>
      <family val="2"/>
      <charset val="204"/>
      <scheme val="minor"/>
    </font>
    <font>
      <b/>
      <sz val="8"/>
      <color theme="5"/>
      <name val="Calibri"/>
      <family val="2"/>
      <charset val="204"/>
      <scheme val="minor"/>
    </font>
    <font>
      <sz val="7"/>
      <color rgb="FFC00000"/>
      <name val="Calibri"/>
      <family val="2"/>
      <charset val="204"/>
      <scheme val="minor"/>
    </font>
    <font>
      <vertAlign val="subscript"/>
      <sz val="7"/>
      <color rgb="FFC00000"/>
      <name val="Calibri"/>
      <family val="2"/>
      <charset val="204"/>
      <scheme val="minor"/>
    </font>
    <font>
      <sz val="7"/>
      <color theme="1" tint="0.499984740745262"/>
      <name val="Calibri"/>
      <family val="2"/>
      <charset val="204"/>
      <scheme val="minor"/>
    </font>
    <font>
      <b/>
      <sz val="10"/>
      <name val="Calibri"/>
      <family val="2"/>
      <charset val="204"/>
      <scheme val="minor"/>
    </font>
    <font>
      <sz val="20"/>
      <color theme="1"/>
      <name val="Calibri"/>
      <family val="2"/>
      <charset val="204"/>
      <scheme val="minor"/>
    </font>
    <font>
      <sz val="9"/>
      <color theme="1"/>
      <name val="Calibri"/>
      <family val="2"/>
      <charset val="204"/>
      <scheme val="minor"/>
    </font>
    <font>
      <sz val="7"/>
      <color theme="0" tint="-0.249977111117893"/>
      <name val="Calibri"/>
      <family val="2"/>
      <charset val="204"/>
      <scheme val="minor"/>
    </font>
    <font>
      <b/>
      <sz val="7"/>
      <color theme="1"/>
      <name val="Calibri"/>
      <family val="2"/>
      <charset val="204"/>
      <scheme val="minor"/>
    </font>
    <font>
      <sz val="6"/>
      <color theme="1"/>
      <name val="Calibri"/>
      <family val="2"/>
      <charset val="204"/>
      <scheme val="minor"/>
    </font>
    <font>
      <sz val="6.5"/>
      <name val="Calibri"/>
      <family val="2"/>
      <charset val="204"/>
      <scheme val="minor"/>
    </font>
    <font>
      <sz val="7"/>
      <color theme="1" tint="0.34998626667073579"/>
      <name val="Calibri"/>
      <family val="2"/>
      <charset val="204"/>
      <scheme val="minor"/>
    </font>
    <font>
      <b/>
      <i/>
      <sz val="8"/>
      <name val="Calibri"/>
      <family val="2"/>
      <charset val="204"/>
      <scheme val="minor"/>
    </font>
    <font>
      <b/>
      <sz val="13"/>
      <color theme="3"/>
      <name val="Calibri"/>
      <family val="2"/>
      <charset val="204"/>
    </font>
    <font>
      <sz val="8"/>
      <color indexed="2"/>
      <name val="Calibri"/>
      <family val="2"/>
      <charset val="204"/>
      <scheme val="minor"/>
    </font>
    <font>
      <sz val="10"/>
      <name val="Arial Cyr"/>
    </font>
    <font>
      <sz val="7"/>
      <color theme="6" tint="-0.249977111117893"/>
      <name val="Calibri"/>
      <family val="2"/>
      <charset val="204"/>
      <scheme val="minor"/>
    </font>
    <font>
      <i/>
      <sz val="8"/>
      <color theme="6" tint="-0.249977111117893"/>
      <name val="Calibri"/>
      <family val="2"/>
      <charset val="204"/>
      <scheme val="minor"/>
    </font>
    <font>
      <b/>
      <sz val="9"/>
      <name val="Times New Roman"/>
      <family val="1"/>
      <charset val="204"/>
    </font>
    <font>
      <b/>
      <sz val="8"/>
      <name val="Times New Roman"/>
      <family val="1"/>
      <charset val="204"/>
    </font>
    <font>
      <i/>
      <sz val="10"/>
      <name val="Times New Roman"/>
      <family val="1"/>
      <charset val="204"/>
    </font>
    <font>
      <sz val="10"/>
      <color indexed="9"/>
      <name val="Times New Roman"/>
      <family val="1"/>
      <charset val="204"/>
    </font>
    <font>
      <sz val="9"/>
      <name val="Times New Roman"/>
      <family val="1"/>
      <charset val="204"/>
    </font>
    <font>
      <sz val="11"/>
      <color indexed="8"/>
      <name val="Times New Roman"/>
      <family val="1"/>
      <charset val="204"/>
    </font>
    <font>
      <b/>
      <sz val="11"/>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theme="0"/>
      </patternFill>
    </fill>
    <fill>
      <patternFill patternType="solid">
        <fgColor theme="0" tint="-0.249977111117893"/>
        <bgColor theme="0" tint="-0.249977111117893"/>
      </patternFill>
    </fill>
  </fills>
  <borders count="52">
    <border>
      <left/>
      <right/>
      <top/>
      <bottom/>
      <diagonal/>
    </border>
    <border>
      <left style="thin">
        <color indexed="64"/>
      </left>
      <right/>
      <top style="thin">
        <color indexed="64"/>
      </top>
      <bottom style="thin">
        <color indexed="64"/>
      </bottom>
      <diagonal/>
    </border>
    <border>
      <left/>
      <right/>
      <top/>
      <bottom style="thick">
        <color theme="0" tint="-0.2499465926084170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thin">
        <color theme="0" tint="-0.24994659260841701"/>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style="thin">
        <color theme="0" tint="-0.24994659260841701"/>
      </left>
      <right/>
      <top/>
      <bottom/>
      <diagonal/>
    </border>
    <border>
      <left/>
      <right/>
      <top style="medium">
        <color theme="0" tint="-0.24994659260841701"/>
      </top>
      <bottom style="thin">
        <color theme="0" tint="-0.24994659260841701"/>
      </bottom>
      <diagonal/>
    </border>
    <border>
      <left/>
      <right/>
      <top style="thin">
        <color indexed="64"/>
      </top>
      <bottom/>
      <diagonal/>
    </border>
    <border>
      <left/>
      <right style="medium">
        <color theme="0" tint="-0.24994659260841701"/>
      </right>
      <top style="thin">
        <color indexed="64"/>
      </top>
      <bottom/>
      <diagonal/>
    </border>
    <border>
      <left/>
      <right style="medium">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medium">
        <color theme="0" tint="-0.24994659260841701"/>
      </right>
      <top style="thin">
        <color theme="0" tint="-0.24994659260841701"/>
      </top>
      <bottom style="thin">
        <color indexed="64"/>
      </bottom>
      <diagonal/>
    </border>
    <border>
      <left/>
      <right style="medium">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style="medium">
        <color theme="0" tint="-0.24994659260841701"/>
      </top>
      <bottom/>
      <diagonal/>
    </border>
    <border>
      <left/>
      <right/>
      <top style="thin">
        <color theme="0" tint="-0.24994659260841701"/>
      </top>
      <bottom style="medium">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right style="medium">
        <color theme="0" tint="-0.24994659260841701"/>
      </right>
      <top style="thin">
        <color indexed="64"/>
      </top>
      <bottom style="thin">
        <color theme="0" tint="-0.24994659260841701"/>
      </bottom>
      <diagonal/>
    </border>
    <border>
      <left style="thin">
        <color theme="0" tint="-0.24994659260841701"/>
      </left>
      <right/>
      <top style="thin">
        <color indexed="64"/>
      </top>
      <bottom/>
      <diagonal/>
    </border>
    <border>
      <left style="thin">
        <color theme="0" tint="-0.24994659260841701"/>
      </left>
      <right style="medium">
        <color theme="0" tint="-0.24994659260841701"/>
      </right>
      <top style="thin">
        <color theme="0" tint="-0.24994659260841701"/>
      </top>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s>
  <cellStyleXfs count="220">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ill="0" applyBorder="0" applyAlignment="0" applyProtection="0"/>
    <xf numFmtId="9" fontId="6" fillId="0" borderId="0" applyFill="0" applyBorder="0" applyAlignment="0" applyProtection="0"/>
    <xf numFmtId="9"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5" fillId="0" borderId="0" applyFill="0" applyBorder="0" applyAlignment="0" applyProtection="0"/>
    <xf numFmtId="164" fontId="6" fillId="0" borderId="0" applyFill="0" applyBorder="0" applyAlignment="0" applyProtection="0"/>
    <xf numFmtId="164" fontId="5" fillId="0" borderId="0" applyFill="0" applyBorder="0" applyAlignment="0" applyProtection="0"/>
    <xf numFmtId="9" fontId="5" fillId="0" borderId="0" applyFill="0" applyBorder="0" applyAlignment="0" applyProtection="0"/>
    <xf numFmtId="164" fontId="5" fillId="0" borderId="0" applyFill="0" applyBorder="0" applyAlignment="0" applyProtection="0"/>
    <xf numFmtId="0" fontId="7" fillId="0" borderId="0"/>
    <xf numFmtId="164" fontId="5" fillId="0" borderId="0" applyBorder="0" applyProtection="0"/>
    <xf numFmtId="0" fontId="8" fillId="0" borderId="0"/>
    <xf numFmtId="0" fontId="5" fillId="0" borderId="0"/>
    <xf numFmtId="0" fontId="5" fillId="0" borderId="0"/>
    <xf numFmtId="0" fontId="9" fillId="0" borderId="0">
      <alignment vertical="center"/>
    </xf>
    <xf numFmtId="0" fontId="11" fillId="0" borderId="2">
      <alignment horizontal="left" indent="1"/>
    </xf>
    <xf numFmtId="166" fontId="10" fillId="0" borderId="0" applyFont="0" applyFill="0" applyBorder="0" applyProtection="0">
      <alignment horizontal="right" vertical="center" indent="1"/>
    </xf>
    <xf numFmtId="167" fontId="12" fillId="2" borderId="0" applyFont="0" applyFill="0" applyBorder="0" applyAlignment="0" applyProtection="0">
      <alignment horizontal="right" indent="1"/>
    </xf>
    <xf numFmtId="168" fontId="10" fillId="0" borderId="0" applyFont="0" applyFill="0" applyBorder="0" applyProtection="0">
      <alignment horizontal="right" vertical="center" indent="1"/>
    </xf>
    <xf numFmtId="0" fontId="5" fillId="0" borderId="0"/>
    <xf numFmtId="0" fontId="13" fillId="0" borderId="0" applyFill="0" applyBorder="0">
      <alignment horizontal="center" vertical="center" wrapText="1"/>
    </xf>
    <xf numFmtId="169" fontId="14" fillId="3" borderId="0">
      <alignment horizontal="right" vertical="center" indent="1"/>
    </xf>
    <xf numFmtId="9" fontId="25" fillId="0" borderId="0" applyFont="0" applyFill="0" applyBorder="0" applyAlignment="0" applyProtection="0"/>
    <xf numFmtId="43" fontId="28" fillId="0" borderId="0" applyFont="0" applyFill="0" applyBorder="0" applyAlignment="0" applyProtection="0"/>
    <xf numFmtId="0" fontId="5"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11" fillId="0" borderId="2">
      <alignment horizontal="left" indent="1"/>
    </xf>
    <xf numFmtId="0" fontId="11" fillId="0" borderId="2">
      <alignment horizontal="left" indent="1"/>
    </xf>
    <xf numFmtId="0" fontId="61" fillId="0" borderId="11" applyNumberFormat="0" applyFill="0" applyProtection="0"/>
    <xf numFmtId="0" fontId="62" fillId="0" borderId="12">
      <alignment horizontal="left" indent="1"/>
    </xf>
    <xf numFmtId="0" fontId="34" fillId="0" borderId="12">
      <alignment horizontal="left" indent="1"/>
    </xf>
    <xf numFmtId="0" fontId="63" fillId="0" borderId="0"/>
    <xf numFmtId="0" fontId="3" fillId="0" borderId="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9" fontId="5" fillId="0" borderId="0" applyFill="0" applyBorder="0" applyProtection="0"/>
    <xf numFmtId="167" fontId="12" fillId="10" borderId="0" applyFont="0" applyFill="0" applyBorder="0" applyProtection="0">
      <alignment horizontal="right" indent="1"/>
    </xf>
    <xf numFmtId="169" fontId="14" fillId="11" borderId="0">
      <alignment horizontal="right" vertical="center" indent="1"/>
    </xf>
    <xf numFmtId="177" fontId="10" fillId="0" borderId="0" applyFont="0" applyFill="0" applyBorder="0" applyProtection="0">
      <alignment horizontal="right" vertical="center" indent="1"/>
    </xf>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ont="0" applyFill="0" applyBorder="0" applyProtection="0"/>
    <xf numFmtId="181" fontId="5" fillId="0" borderId="0" applyFont="0" applyFill="0" applyBorder="0" applyProtection="0"/>
    <xf numFmtId="181" fontId="5" fillId="0" borderId="0" applyFont="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ill="0" applyBorder="0" applyProtection="0"/>
    <xf numFmtId="181" fontId="5" fillId="0" borderId="0" applyFill="0" applyBorder="0" applyProtection="0"/>
    <xf numFmtId="181"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ill="0" applyBorder="0" applyProtection="0"/>
    <xf numFmtId="181" fontId="5" fillId="0" borderId="0" applyFill="0" applyBorder="0" applyProtection="0"/>
    <xf numFmtId="181"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ill="0" applyBorder="0" applyProtection="0"/>
    <xf numFmtId="181" fontId="5" fillId="0" borderId="0" applyFill="0" applyBorder="0" applyProtection="0"/>
    <xf numFmtId="181"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ill="0" applyBorder="0" applyProtection="0"/>
    <xf numFmtId="181" fontId="5" fillId="0" borderId="0" applyFill="0" applyBorder="0" applyProtection="0"/>
    <xf numFmtId="181" fontId="5" fillId="0" borderId="0" applyFill="0" applyBorder="0" applyProtection="0"/>
    <xf numFmtId="164" fontId="5" fillId="0" borderId="0" applyFill="0" applyBorder="0" applyProtection="0"/>
    <xf numFmtId="164" fontId="5" fillId="0" borderId="0" applyFill="0" applyBorder="0" applyProtection="0"/>
    <xf numFmtId="164" fontId="5" fillId="0" borderId="0" applyFill="0" applyBorder="0" applyProtection="0"/>
    <xf numFmtId="181" fontId="5" fillId="0" borderId="0" applyFill="0" applyBorder="0" applyProtection="0"/>
    <xf numFmtId="181" fontId="5" fillId="0" borderId="0" applyFill="0" applyBorder="0" applyProtection="0"/>
    <xf numFmtId="181" fontId="5" fillId="0" borderId="0" applyFill="0" applyBorder="0" applyProtection="0"/>
    <xf numFmtId="164" fontId="5" fillId="0" borderId="0" applyFill="0" applyBorder="0" applyProtection="0"/>
    <xf numFmtId="182" fontId="63" fillId="0" borderId="0" applyFill="0" applyBorder="0" applyProtection="0"/>
    <xf numFmtId="164" fontId="5" fillId="0" borderId="0" applyFill="0" applyBorder="0" applyProtection="0"/>
    <xf numFmtId="181" fontId="5" fillId="0" borderId="0" applyFill="0" applyBorder="0" applyProtection="0"/>
    <xf numFmtId="164" fontId="5" fillId="0" borderId="0" applyFill="0" applyBorder="0" applyProtection="0"/>
    <xf numFmtId="0" fontId="2" fillId="0" borderId="0"/>
  </cellStyleXfs>
  <cellXfs count="374">
    <xf numFmtId="0" fontId="0" fillId="0" borderId="0" xfId="0"/>
    <xf numFmtId="0" fontId="17" fillId="0" borderId="3" xfId="115" applyFont="1" applyFill="1" applyBorder="1" applyAlignment="1">
      <alignment horizontal="left" vertical="center" wrapText="1"/>
    </xf>
    <xf numFmtId="0" fontId="18" fillId="0" borderId="0" xfId="115" applyFont="1" applyFill="1" applyAlignment="1">
      <alignment horizontal="left" wrapText="1"/>
    </xf>
    <xf numFmtId="0" fontId="18" fillId="0" borderId="0" xfId="115" applyFont="1" applyFill="1" applyAlignment="1">
      <alignment horizontal="left"/>
    </xf>
    <xf numFmtId="0" fontId="19" fillId="0" borderId="4" xfId="115" applyFont="1" applyFill="1" applyBorder="1" applyAlignment="1">
      <alignment horizontal="left" vertical="center" wrapText="1"/>
    </xf>
    <xf numFmtId="0" fontId="17" fillId="5" borderId="1" xfId="115" applyFont="1" applyFill="1" applyBorder="1" applyAlignment="1">
      <alignment horizontal="left" vertical="center" wrapText="1"/>
    </xf>
    <xf numFmtId="0" fontId="19" fillId="5" borderId="6" xfId="115" applyFont="1" applyFill="1" applyBorder="1" applyAlignment="1">
      <alignment horizontal="left" vertical="center" wrapText="1"/>
    </xf>
    <xf numFmtId="0" fontId="19" fillId="5" borderId="4" xfId="115" applyFont="1" applyFill="1" applyBorder="1" applyAlignment="1">
      <alignment horizontal="left" vertical="center" wrapText="1"/>
    </xf>
    <xf numFmtId="0" fontId="17" fillId="5" borderId="4" xfId="115" applyFont="1" applyFill="1" applyBorder="1" applyAlignment="1">
      <alignment horizontal="left" vertical="center" wrapText="1"/>
    </xf>
    <xf numFmtId="0" fontId="19" fillId="0" borderId="6" xfId="115" applyFont="1" applyFill="1" applyBorder="1" applyAlignment="1">
      <alignment horizontal="left" vertical="center" wrapText="1"/>
    </xf>
    <xf numFmtId="0" fontId="19" fillId="0" borderId="1" xfId="115" applyFont="1" applyFill="1" applyBorder="1" applyAlignment="1">
      <alignment horizontal="left" vertical="center" wrapText="1"/>
    </xf>
    <xf numFmtId="0" fontId="22" fillId="0" borderId="4" xfId="115" applyFont="1" applyFill="1" applyBorder="1" applyAlignment="1">
      <alignment horizontal="left" vertical="center" wrapText="1"/>
    </xf>
    <xf numFmtId="0" fontId="22" fillId="0" borderId="7" xfId="115" applyFont="1" applyFill="1" applyBorder="1" applyAlignment="1">
      <alignment horizontal="left" vertical="center" wrapText="1"/>
    </xf>
    <xf numFmtId="0" fontId="19" fillId="0" borderId="1" xfId="115" applyFont="1" applyFill="1" applyBorder="1" applyAlignment="1">
      <alignment horizontal="left" wrapText="1"/>
    </xf>
    <xf numFmtId="0" fontId="23" fillId="0" borderId="4" xfId="115" applyFont="1" applyFill="1" applyBorder="1" applyAlignment="1">
      <alignment horizontal="left" vertical="center" wrapText="1"/>
    </xf>
    <xf numFmtId="0" fontId="19" fillId="5" borderId="1" xfId="115" applyFont="1" applyFill="1" applyBorder="1" applyAlignment="1">
      <alignment horizontal="left" vertical="center" wrapText="1"/>
    </xf>
    <xf numFmtId="0" fontId="24" fillId="5" borderId="0" xfId="115" applyFont="1" applyFill="1" applyAlignment="1">
      <alignment horizontal="left" vertical="center"/>
    </xf>
    <xf numFmtId="0" fontId="22" fillId="0" borderId="0" xfId="115" applyFont="1" applyFill="1" applyBorder="1" applyAlignment="1">
      <alignment horizontal="left" vertical="center" wrapText="1"/>
    </xf>
    <xf numFmtId="0" fontId="19" fillId="0" borderId="7" xfId="115" applyFont="1" applyFill="1" applyBorder="1" applyAlignment="1">
      <alignment horizontal="left" vertical="center" wrapText="1"/>
    </xf>
    <xf numFmtId="0" fontId="24" fillId="0" borderId="0" xfId="115" applyFont="1" applyFill="1" applyAlignment="1">
      <alignment horizontal="left" wrapText="1"/>
    </xf>
    <xf numFmtId="0" fontId="24" fillId="0" borderId="0" xfId="115" applyFont="1" applyFill="1" applyAlignment="1">
      <alignment horizontal="left"/>
    </xf>
    <xf numFmtId="0" fontId="19" fillId="0" borderId="4" xfId="115" applyFont="1" applyFill="1" applyBorder="1" applyAlignment="1">
      <alignment horizontal="left" vertical="center" wrapText="1"/>
    </xf>
    <xf numFmtId="14" fontId="22" fillId="0" borderId="4" xfId="115" applyNumberFormat="1" applyFont="1" applyFill="1" applyBorder="1" applyAlignment="1">
      <alignment horizontal="left" vertical="center" wrapText="1"/>
    </xf>
    <xf numFmtId="0" fontId="22" fillId="7" borderId="4" xfId="115" applyFont="1" applyFill="1" applyBorder="1" applyAlignment="1">
      <alignment horizontal="left" vertical="center" wrapText="1"/>
    </xf>
    <xf numFmtId="0" fontId="22" fillId="6" borderId="4" xfId="115" applyFont="1" applyFill="1" applyBorder="1" applyAlignment="1">
      <alignment horizontal="left" vertical="center" wrapText="1"/>
    </xf>
    <xf numFmtId="0" fontId="19" fillId="6" borderId="1" xfId="115" applyFont="1" applyFill="1" applyBorder="1" applyAlignment="1">
      <alignment horizontal="left" vertical="center" wrapText="1"/>
    </xf>
    <xf numFmtId="14" fontId="19" fillId="0" borderId="4" xfId="115" applyNumberFormat="1"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22" fillId="4"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6"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4" borderId="1"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19" fillId="0" borderId="4" xfId="115" applyFont="1" applyFill="1" applyBorder="1" applyAlignment="1">
      <alignment horizontal="left" vertical="center" wrapText="1"/>
    </xf>
    <xf numFmtId="0" fontId="26" fillId="0" borderId="4" xfId="115" applyFont="1" applyFill="1" applyBorder="1" applyAlignment="1">
      <alignment horizontal="left" vertical="center" wrapText="1"/>
    </xf>
    <xf numFmtId="0" fontId="26" fillId="0" borderId="1" xfId="115" applyFont="1" applyFill="1" applyBorder="1" applyAlignment="1">
      <alignment horizontal="left" vertical="center" wrapText="1"/>
    </xf>
    <xf numFmtId="0" fontId="27" fillId="0" borderId="4" xfId="115" applyFont="1" applyFill="1" applyBorder="1" applyAlignment="1">
      <alignment horizontal="left" vertical="center" wrapText="1"/>
    </xf>
    <xf numFmtId="14" fontId="22" fillId="4" borderId="4" xfId="115" applyNumberFormat="1" applyFont="1" applyFill="1" applyBorder="1" applyAlignment="1">
      <alignment horizontal="left" vertical="center" wrapText="1"/>
    </xf>
    <xf numFmtId="0" fontId="22" fillId="5" borderId="4" xfId="115" applyFont="1" applyFill="1" applyBorder="1" applyAlignment="1">
      <alignment horizontal="left" vertical="center" wrapText="1"/>
    </xf>
    <xf numFmtId="0" fontId="29" fillId="0" borderId="4" xfId="113" applyFont="1" applyFill="1" applyBorder="1" applyAlignment="1">
      <alignment vertical="center" wrapText="1"/>
    </xf>
    <xf numFmtId="0" fontId="31" fillId="0" borderId="12" xfId="119" applyFont="1" applyBorder="1">
      <alignment horizontal="left" indent="1"/>
    </xf>
    <xf numFmtId="0" fontId="33" fillId="0" borderId="12" xfId="119" applyFont="1" applyBorder="1">
      <alignment horizontal="left" indent="1"/>
    </xf>
    <xf numFmtId="175" fontId="37" fillId="8" borderId="18" xfId="120" applyNumberFormat="1" applyFont="1" applyFill="1" applyBorder="1" applyAlignment="1">
      <alignment horizontal="right"/>
    </xf>
    <xf numFmtId="176" fontId="37" fillId="8" borderId="18" xfId="120" applyNumberFormat="1" applyFont="1" applyFill="1" applyBorder="1" applyAlignment="1">
      <alignment horizontal="right"/>
    </xf>
    <xf numFmtId="166" fontId="38" fillId="8" borderId="18" xfId="120" applyNumberFormat="1" applyFont="1" applyFill="1" applyBorder="1" applyAlignment="1"/>
    <xf numFmtId="177" fontId="41" fillId="0" borderId="19" xfId="120" applyNumberFormat="1" applyFont="1" applyFill="1" applyBorder="1" applyAlignment="1">
      <alignment horizontal="center" vertical="center"/>
    </xf>
    <xf numFmtId="177" fontId="41" fillId="0" borderId="20" xfId="120" applyNumberFormat="1" applyFont="1" applyFill="1" applyBorder="1" applyAlignment="1">
      <alignment horizontal="center" vertical="center"/>
    </xf>
    <xf numFmtId="177" fontId="41" fillId="0" borderId="12" xfId="120" applyNumberFormat="1" applyFont="1" applyFill="1" applyBorder="1" applyAlignment="1">
      <alignment horizontal="center" vertical="center"/>
    </xf>
    <xf numFmtId="177" fontId="41" fillId="0" borderId="21" xfId="120" applyNumberFormat="1" applyFont="1" applyFill="1" applyBorder="1" applyAlignment="1">
      <alignment horizontal="center" vertical="center"/>
    </xf>
    <xf numFmtId="177" fontId="41" fillId="0" borderId="22" xfId="120" applyNumberFormat="1" applyFont="1" applyFill="1" applyBorder="1" applyAlignment="1">
      <alignment horizontal="center" vertical="center"/>
    </xf>
    <xf numFmtId="177" fontId="41" fillId="0" borderId="23" xfId="120" applyNumberFormat="1" applyFont="1" applyFill="1" applyBorder="1" applyAlignment="1">
      <alignment horizontal="center" vertical="center"/>
    </xf>
    <xf numFmtId="177" fontId="43" fillId="0" borderId="22" xfId="120" applyNumberFormat="1" applyFont="1" applyFill="1" applyBorder="1" applyAlignment="1">
      <alignment horizontal="center" vertical="center"/>
    </xf>
    <xf numFmtId="166" fontId="39" fillId="0" borderId="13" xfId="120" applyFont="1" applyFill="1" applyBorder="1" applyAlignment="1">
      <alignment horizontal="right" vertical="center" indent="3"/>
    </xf>
    <xf numFmtId="175" fontId="41" fillId="0" borderId="12" xfId="120" applyNumberFormat="1" applyFont="1" applyFill="1" applyBorder="1" applyAlignment="1">
      <alignment horizontal="center" vertical="center"/>
    </xf>
    <xf numFmtId="175" fontId="41" fillId="0" borderId="22" xfId="120" applyNumberFormat="1" applyFont="1" applyFill="1" applyBorder="1" applyAlignment="1">
      <alignment horizontal="center" vertical="center"/>
    </xf>
    <xf numFmtId="175" fontId="41" fillId="0" borderId="23" xfId="120" applyNumberFormat="1" applyFont="1" applyFill="1" applyBorder="1" applyAlignment="1">
      <alignment horizontal="center" vertical="center"/>
    </xf>
    <xf numFmtId="175" fontId="43" fillId="0" borderId="22" xfId="120" applyNumberFormat="1" applyFont="1" applyFill="1" applyBorder="1" applyAlignment="1">
      <alignment horizontal="center" vertical="center"/>
    </xf>
    <xf numFmtId="175" fontId="41" fillId="0" borderId="24" xfId="120" applyNumberFormat="1" applyFont="1" applyFill="1" applyBorder="1" applyAlignment="1">
      <alignment horizontal="center" vertical="center"/>
    </xf>
    <xf numFmtId="176" fontId="37" fillId="8" borderId="37" xfId="120" applyNumberFormat="1" applyFont="1" applyFill="1" applyBorder="1" applyAlignment="1">
      <alignment horizontal="right"/>
    </xf>
    <xf numFmtId="166" fontId="37" fillId="4" borderId="0" xfId="120" applyFont="1" applyFill="1" applyBorder="1" applyAlignment="1">
      <alignment horizontal="center" vertical="center"/>
    </xf>
    <xf numFmtId="176" fontId="37" fillId="8" borderId="0" xfId="120" applyNumberFormat="1" applyFont="1" applyFill="1" applyBorder="1" applyAlignment="1">
      <alignment horizontal="right" vertical="center"/>
    </xf>
    <xf numFmtId="166" fontId="37" fillId="0" borderId="0" xfId="120" applyFont="1" applyFill="1" applyBorder="1" applyAlignment="1">
      <alignment horizontal="center" vertical="center"/>
    </xf>
    <xf numFmtId="166" fontId="42" fillId="4" borderId="22" xfId="120" applyFont="1" applyFill="1" applyBorder="1" applyAlignment="1">
      <alignment horizontal="center" vertical="center"/>
    </xf>
    <xf numFmtId="166" fontId="42" fillId="0" borderId="22" xfId="120" applyFont="1" applyFill="1" applyBorder="1">
      <alignment horizontal="right" vertical="center" indent="1"/>
    </xf>
    <xf numFmtId="177" fontId="42" fillId="0" borderId="22" xfId="120" applyNumberFormat="1" applyFont="1" applyFill="1" applyBorder="1" applyAlignment="1">
      <alignment horizontal="center" vertical="center"/>
    </xf>
    <xf numFmtId="177" fontId="42" fillId="0" borderId="23" xfId="120" applyNumberFormat="1" applyFont="1" applyFill="1" applyBorder="1" applyAlignment="1">
      <alignment horizontal="center" vertical="center"/>
    </xf>
    <xf numFmtId="166" fontId="51" fillId="0" borderId="22" xfId="120" applyNumberFormat="1" applyFont="1" applyFill="1" applyBorder="1" applyAlignment="1">
      <alignment horizontal="center" vertical="center"/>
    </xf>
    <xf numFmtId="175" fontId="37" fillId="8" borderId="37" xfId="120" applyNumberFormat="1" applyFont="1" applyFill="1" applyBorder="1" applyAlignment="1">
      <alignment horizontal="right"/>
    </xf>
    <xf numFmtId="177" fontId="38" fillId="8" borderId="37" xfId="120" applyNumberFormat="1" applyFont="1" applyFill="1" applyBorder="1" applyAlignment="1"/>
    <xf numFmtId="177" fontId="41" fillId="0" borderId="13" xfId="120" applyNumberFormat="1" applyFont="1" applyFill="1" applyBorder="1" applyAlignment="1">
      <alignment horizontal="center" vertical="center"/>
    </xf>
    <xf numFmtId="180" fontId="41" fillId="0" borderId="13" xfId="120" applyNumberFormat="1" applyFont="1" applyFill="1" applyBorder="1" applyAlignment="1">
      <alignment horizontal="center" vertical="center"/>
    </xf>
    <xf numFmtId="180" fontId="41" fillId="0" borderId="30" xfId="120" applyNumberFormat="1" applyFont="1" applyFill="1" applyBorder="1" applyAlignment="1">
      <alignment horizontal="center" vertical="center"/>
    </xf>
    <xf numFmtId="180" fontId="41" fillId="0" borderId="12" xfId="120" applyNumberFormat="1" applyFont="1" applyFill="1" applyBorder="1" applyAlignment="1">
      <alignment horizontal="center" vertical="center"/>
    </xf>
    <xf numFmtId="180" fontId="41" fillId="0" borderId="21" xfId="120" applyNumberFormat="1" applyFont="1" applyFill="1" applyBorder="1" applyAlignment="1">
      <alignment horizontal="center" vertical="center"/>
    </xf>
    <xf numFmtId="177" fontId="41" fillId="0" borderId="30" xfId="120" applyNumberFormat="1" applyFont="1" applyFill="1" applyBorder="1" applyAlignment="1">
      <alignment horizontal="center" vertical="center"/>
    </xf>
    <xf numFmtId="180" fontId="41" fillId="0" borderId="34" xfId="120" applyNumberFormat="1" applyFont="1" applyFill="1" applyBorder="1" applyAlignment="1">
      <alignment horizontal="center" vertical="center"/>
    </xf>
    <xf numFmtId="180" fontId="41" fillId="0" borderId="22" xfId="120" applyNumberFormat="1" applyFont="1" applyFill="1" applyBorder="1" applyAlignment="1">
      <alignment horizontal="center" vertical="center"/>
    </xf>
    <xf numFmtId="180" fontId="41" fillId="0" borderId="23" xfId="120" applyNumberFormat="1" applyFont="1" applyFill="1" applyBorder="1" applyAlignment="1">
      <alignment horizontal="center" vertical="center"/>
    </xf>
    <xf numFmtId="177" fontId="41" fillId="0" borderId="34" xfId="120" applyNumberFormat="1" applyFont="1" applyFill="1" applyBorder="1" applyAlignment="1">
      <alignment horizontal="center" vertical="center"/>
    </xf>
    <xf numFmtId="180" fontId="43" fillId="0" borderId="22" xfId="120" applyNumberFormat="1" applyFont="1" applyFill="1" applyBorder="1" applyAlignment="1">
      <alignment horizontal="center" vertical="center"/>
    </xf>
    <xf numFmtId="175" fontId="41" fillId="0" borderId="34" xfId="120" applyNumberFormat="1" applyFont="1" applyFill="1" applyBorder="1" applyAlignment="1">
      <alignment horizontal="center" vertical="center"/>
    </xf>
    <xf numFmtId="175" fontId="41" fillId="0" borderId="30" xfId="120" applyNumberFormat="1" applyFont="1" applyFill="1" applyBorder="1" applyAlignment="1">
      <alignment horizontal="center" vertical="center"/>
    </xf>
    <xf numFmtId="175" fontId="41" fillId="0" borderId="21" xfId="120" applyNumberFormat="1" applyFont="1" applyFill="1" applyBorder="1" applyAlignment="1">
      <alignment horizontal="center" vertical="center"/>
    </xf>
    <xf numFmtId="175" fontId="41" fillId="0" borderId="36" xfId="120" applyNumberFormat="1" applyFont="1" applyFill="1" applyBorder="1" applyAlignment="1">
      <alignment horizontal="center" vertical="center"/>
    </xf>
    <xf numFmtId="175" fontId="41" fillId="0" borderId="25" xfId="120" applyNumberFormat="1" applyFont="1" applyFill="1" applyBorder="1" applyAlignment="1">
      <alignment horizontal="center" vertical="center"/>
    </xf>
    <xf numFmtId="177" fontId="41" fillId="0" borderId="44" xfId="120" applyNumberFormat="1" applyFont="1" applyFill="1" applyBorder="1" applyAlignment="1">
      <alignment horizontal="center" vertical="center"/>
    </xf>
    <xf numFmtId="180" fontId="41" fillId="0" borderId="42" xfId="120" applyNumberFormat="1" applyFont="1" applyFill="1" applyBorder="1" applyAlignment="1">
      <alignment horizontal="center" vertical="center"/>
    </xf>
    <xf numFmtId="180" fontId="41" fillId="0" borderId="45" xfId="120" applyNumberFormat="1" applyFont="1" applyFill="1" applyBorder="1" applyAlignment="1">
      <alignment horizontal="center" vertical="center"/>
    </xf>
    <xf numFmtId="177" fontId="41" fillId="0" borderId="42" xfId="120" applyNumberFormat="1" applyFont="1" applyFill="1" applyBorder="1" applyAlignment="1">
      <alignment horizontal="center" vertical="center"/>
    </xf>
    <xf numFmtId="177" fontId="41" fillId="0" borderId="45" xfId="120" applyNumberFormat="1" applyFont="1" applyFill="1" applyBorder="1" applyAlignment="1">
      <alignment horizontal="center" vertical="center"/>
    </xf>
    <xf numFmtId="175" fontId="41" fillId="7" borderId="30" xfId="120" applyNumberFormat="1" applyFont="1" applyFill="1" applyBorder="1" applyAlignment="1">
      <alignment horizontal="center" vertical="center"/>
    </xf>
    <xf numFmtId="175" fontId="41" fillId="7" borderId="12" xfId="120" applyNumberFormat="1" applyFont="1" applyFill="1" applyBorder="1" applyAlignment="1">
      <alignment horizontal="center" vertical="center"/>
    </xf>
    <xf numFmtId="175" fontId="41" fillId="7" borderId="21" xfId="120" applyNumberFormat="1" applyFont="1" applyFill="1" applyBorder="1" applyAlignment="1">
      <alignment horizontal="center" vertical="center"/>
    </xf>
    <xf numFmtId="177" fontId="42" fillId="0" borderId="12" xfId="120" applyNumberFormat="1" applyFont="1" applyFill="1" applyBorder="1" applyAlignment="1">
      <alignment horizontal="center" vertical="center"/>
    </xf>
    <xf numFmtId="177" fontId="42" fillId="0" borderId="21" xfId="120" applyNumberFormat="1" applyFont="1" applyFill="1" applyBorder="1" applyAlignment="1">
      <alignment horizontal="center" vertical="center"/>
    </xf>
    <xf numFmtId="177" fontId="55" fillId="0" borderId="12" xfId="120" applyNumberFormat="1" applyFont="1" applyFill="1" applyBorder="1" applyAlignment="1">
      <alignment horizontal="center" vertical="center"/>
    </xf>
    <xf numFmtId="177" fontId="55" fillId="0" borderId="21" xfId="120" applyNumberFormat="1" applyFont="1" applyFill="1" applyBorder="1" applyAlignment="1">
      <alignment horizontal="center" vertical="center"/>
    </xf>
    <xf numFmtId="177" fontId="46" fillId="0" borderId="12" xfId="120" applyNumberFormat="1" applyFont="1" applyFill="1" applyBorder="1" applyAlignment="1">
      <alignment horizontal="left" vertical="center" indent="1"/>
    </xf>
    <xf numFmtId="177" fontId="55" fillId="0" borderId="22" xfId="120" applyNumberFormat="1" applyFont="1" applyFill="1" applyBorder="1" applyAlignment="1">
      <alignment horizontal="center" vertical="center"/>
    </xf>
    <xf numFmtId="177" fontId="55" fillId="0" borderId="23" xfId="120" applyNumberFormat="1" applyFont="1" applyFill="1" applyBorder="1" applyAlignment="1">
      <alignment horizontal="center" vertical="center"/>
    </xf>
    <xf numFmtId="177" fontId="46" fillId="0" borderId="22" xfId="120" applyNumberFormat="1" applyFont="1" applyFill="1" applyBorder="1" applyAlignment="1">
      <alignment horizontal="left" vertical="center" indent="1"/>
    </xf>
    <xf numFmtId="177" fontId="41" fillId="0" borderId="28" xfId="120" applyNumberFormat="1" applyFont="1" applyFill="1" applyBorder="1" applyAlignment="1">
      <alignment horizontal="center" vertical="center"/>
    </xf>
    <xf numFmtId="177" fontId="41" fillId="0" borderId="29" xfId="120" applyNumberFormat="1" applyFont="1" applyFill="1" applyBorder="1" applyAlignment="1">
      <alignment horizontal="center" vertical="center"/>
    </xf>
    <xf numFmtId="177" fontId="41" fillId="0" borderId="32" xfId="120" applyNumberFormat="1" applyFont="1" applyFill="1" applyBorder="1" applyAlignment="1">
      <alignment horizontal="center" vertical="center"/>
    </xf>
    <xf numFmtId="177" fontId="41" fillId="0" borderId="33" xfId="120" applyNumberFormat="1" applyFont="1" applyFill="1" applyBorder="1" applyAlignment="1">
      <alignment horizontal="center" vertical="center"/>
    </xf>
    <xf numFmtId="177" fontId="41" fillId="4" borderId="34" xfId="120" applyNumberFormat="1" applyFont="1" applyFill="1" applyBorder="1" applyAlignment="1">
      <alignment horizontal="center" vertical="center"/>
    </xf>
    <xf numFmtId="177" fontId="41" fillId="4" borderId="22" xfId="120" applyNumberFormat="1" applyFont="1" applyFill="1" applyBorder="1" applyAlignment="1">
      <alignment horizontal="center" vertical="center"/>
    </xf>
    <xf numFmtId="177" fontId="41" fillId="4" borderId="23" xfId="120" applyNumberFormat="1" applyFont="1" applyFill="1" applyBorder="1" applyAlignment="1">
      <alignment horizontal="center" vertical="center"/>
    </xf>
    <xf numFmtId="177" fontId="41" fillId="0" borderId="0" xfId="120" applyNumberFormat="1" applyFont="1" applyFill="1" applyBorder="1" applyAlignment="1">
      <alignment horizontal="center" vertical="center"/>
    </xf>
    <xf numFmtId="180" fontId="41" fillId="0" borderId="0" xfId="120" applyNumberFormat="1" applyFont="1" applyFill="1" applyBorder="1" applyAlignment="1">
      <alignment horizontal="center" vertical="center"/>
    </xf>
    <xf numFmtId="174" fontId="49" fillId="0" borderId="0" xfId="121" applyNumberFormat="1" applyFont="1" applyFill="1" applyBorder="1" applyAlignment="1">
      <alignment horizontal="right" vertical="center" wrapText="1"/>
    </xf>
    <xf numFmtId="175" fontId="44" fillId="0" borderId="28" xfId="120" applyNumberFormat="1" applyFont="1" applyFill="1" applyBorder="1" applyAlignment="1">
      <alignment horizontal="center" vertical="center"/>
    </xf>
    <xf numFmtId="175" fontId="44" fillId="0" borderId="29" xfId="120" applyNumberFormat="1" applyFont="1" applyFill="1" applyBorder="1" applyAlignment="1">
      <alignment horizontal="center" vertical="center"/>
    </xf>
    <xf numFmtId="175" fontId="44" fillId="0" borderId="27" xfId="120" applyNumberFormat="1" applyFont="1" applyFill="1" applyBorder="1" applyAlignment="1">
      <alignment horizontal="center" vertical="center"/>
    </xf>
    <xf numFmtId="175" fontId="44" fillId="0" borderId="30" xfId="120" applyNumberFormat="1" applyFont="1" applyFill="1" applyBorder="1" applyAlignment="1">
      <alignment horizontal="center" vertical="center"/>
    </xf>
    <xf numFmtId="175" fontId="44" fillId="0" borderId="34" xfId="120" applyNumberFormat="1" applyFont="1" applyFill="1" applyBorder="1" applyAlignment="1">
      <alignment horizontal="center" vertical="center"/>
    </xf>
    <xf numFmtId="175" fontId="44" fillId="0" borderId="22" xfId="120" applyNumberFormat="1" applyFont="1" applyFill="1" applyBorder="1" applyAlignment="1">
      <alignment horizontal="center" vertical="center"/>
    </xf>
    <xf numFmtId="175" fontId="44" fillId="0" borderId="23" xfId="120" applyNumberFormat="1" applyFont="1" applyFill="1" applyBorder="1" applyAlignment="1">
      <alignment horizontal="center" vertical="center"/>
    </xf>
    <xf numFmtId="175" fontId="44" fillId="0" borderId="12" xfId="120" applyNumberFormat="1" applyFont="1" applyFill="1" applyBorder="1" applyAlignment="1">
      <alignment horizontal="center" vertical="center"/>
    </xf>
    <xf numFmtId="175" fontId="44" fillId="0" borderId="21" xfId="120" applyNumberFormat="1" applyFont="1" applyFill="1" applyBorder="1" applyAlignment="1">
      <alignment horizontal="center" vertical="center"/>
    </xf>
    <xf numFmtId="177" fontId="41" fillId="0" borderId="46" xfId="120" applyNumberFormat="1" applyFont="1" applyFill="1" applyBorder="1" applyAlignment="1">
      <alignment horizontal="center" vertical="center"/>
    </xf>
    <xf numFmtId="180" fontId="41" fillId="0" borderId="19" xfId="120" applyNumberFormat="1" applyFont="1" applyFill="1" applyBorder="1" applyAlignment="1">
      <alignment horizontal="center" vertical="center"/>
    </xf>
    <xf numFmtId="180" fontId="41" fillId="0" borderId="20" xfId="120" applyNumberFormat="1" applyFont="1" applyFill="1" applyBorder="1" applyAlignment="1">
      <alignment horizontal="center" vertical="center"/>
    </xf>
    <xf numFmtId="176" fontId="37" fillId="0" borderId="0" xfId="120" applyNumberFormat="1" applyFont="1" applyFill="1" applyBorder="1" applyAlignment="1">
      <alignment horizontal="right"/>
    </xf>
    <xf numFmtId="166" fontId="41" fillId="0" borderId="0" xfId="120" applyFont="1" applyFill="1" applyBorder="1" applyAlignment="1">
      <alignment horizontal="center" vertical="center"/>
    </xf>
    <xf numFmtId="178" fontId="37" fillId="0" borderId="0" xfId="120" applyNumberFormat="1" applyFont="1" applyFill="1" applyBorder="1" applyAlignment="1">
      <alignment horizontal="center"/>
    </xf>
    <xf numFmtId="166" fontId="48" fillId="0" borderId="22" xfId="120" applyFont="1" applyFill="1" applyBorder="1" applyAlignment="1">
      <alignment horizontal="center" vertical="center"/>
    </xf>
    <xf numFmtId="166" fontId="48" fillId="0" borderId="22" xfId="120" applyFont="1" applyFill="1" applyBorder="1">
      <alignment horizontal="right" vertical="center" indent="1"/>
    </xf>
    <xf numFmtId="177" fontId="48" fillId="0" borderId="23" xfId="120" applyNumberFormat="1" applyFont="1" applyFill="1" applyBorder="1" applyAlignment="1">
      <alignment horizontal="center" vertical="center"/>
    </xf>
    <xf numFmtId="166" fontId="48" fillId="0" borderId="22" xfId="120" applyNumberFormat="1" applyFont="1" applyFill="1" applyBorder="1" applyAlignment="1">
      <alignment horizontal="center" vertical="center"/>
    </xf>
    <xf numFmtId="177" fontId="48" fillId="0" borderId="22" xfId="120" applyNumberFormat="1" applyFont="1" applyFill="1" applyBorder="1" applyAlignment="1">
      <alignment horizontal="center" vertical="center"/>
    </xf>
    <xf numFmtId="10" fontId="42" fillId="0" borderId="22" xfId="122" applyNumberFormat="1" applyFont="1" applyFill="1" applyBorder="1">
      <alignment horizontal="right" vertical="center" indent="1"/>
    </xf>
    <xf numFmtId="10" fontId="42" fillId="0" borderId="23" xfId="122" applyNumberFormat="1" applyFont="1" applyFill="1" applyBorder="1">
      <alignment horizontal="right" vertical="center" indent="1"/>
    </xf>
    <xf numFmtId="10" fontId="51" fillId="0" borderId="22" xfId="122" applyNumberFormat="1" applyFont="1" applyFill="1" applyBorder="1">
      <alignment horizontal="right" vertical="center" indent="1"/>
    </xf>
    <xf numFmtId="175" fontId="41" fillId="4" borderId="30" xfId="120" applyNumberFormat="1" applyFont="1" applyFill="1" applyBorder="1" applyAlignment="1">
      <alignment horizontal="center" vertical="center"/>
    </xf>
    <xf numFmtId="175" fontId="41" fillId="0" borderId="28" xfId="120" applyNumberFormat="1" applyFont="1" applyFill="1" applyBorder="1" applyAlignment="1">
      <alignment horizontal="center" vertical="center"/>
    </xf>
    <xf numFmtId="175" fontId="41" fillId="0" borderId="29" xfId="120" applyNumberFormat="1" applyFont="1" applyFill="1" applyBorder="1" applyAlignment="1">
      <alignment horizontal="center" vertical="center"/>
    </xf>
    <xf numFmtId="180" fontId="43" fillId="0" borderId="32" xfId="120" applyNumberFormat="1" applyFont="1" applyFill="1" applyBorder="1" applyAlignment="1">
      <alignment horizontal="center" vertical="center"/>
    </xf>
    <xf numFmtId="175" fontId="43" fillId="0" borderId="28" xfId="120" applyNumberFormat="1" applyFont="1" applyFill="1" applyBorder="1" applyAlignment="1">
      <alignment horizontal="center" vertical="center"/>
    </xf>
    <xf numFmtId="175" fontId="41" fillId="0" borderId="33" xfId="120" applyNumberFormat="1" applyFont="1" applyFill="1" applyBorder="1" applyAlignment="1">
      <alignment horizontal="center" vertical="center"/>
    </xf>
    <xf numFmtId="177" fontId="43" fillId="0" borderId="32" xfId="120" applyNumberFormat="1" applyFont="1" applyFill="1" applyBorder="1" applyAlignment="1">
      <alignment horizontal="center" vertical="center"/>
    </xf>
    <xf numFmtId="175" fontId="41" fillId="0" borderId="32" xfId="120" applyNumberFormat="1" applyFont="1" applyFill="1" applyBorder="1" applyAlignment="1">
      <alignment horizontal="center" vertical="center"/>
    </xf>
    <xf numFmtId="175" fontId="43" fillId="0" borderId="32" xfId="120" applyNumberFormat="1" applyFont="1" applyFill="1" applyBorder="1" applyAlignment="1">
      <alignment horizontal="center" vertical="center"/>
    </xf>
    <xf numFmtId="166" fontId="44" fillId="0" borderId="28" xfId="120" applyNumberFormat="1" applyFont="1" applyFill="1" applyBorder="1" applyAlignment="1">
      <alignment horizontal="center" vertical="center"/>
    </xf>
    <xf numFmtId="166" fontId="44" fillId="0" borderId="29" xfId="120" applyNumberFormat="1" applyFont="1" applyFill="1" applyBorder="1" applyAlignment="1">
      <alignment horizontal="center" vertical="center"/>
    </xf>
    <xf numFmtId="166" fontId="44" fillId="0" borderId="30" xfId="120" applyNumberFormat="1" applyFont="1" applyFill="1" applyBorder="1" applyAlignment="1">
      <alignment horizontal="center" vertical="center"/>
    </xf>
    <xf numFmtId="166" fontId="44" fillId="0" borderId="32" xfId="120" applyNumberFormat="1" applyFont="1" applyFill="1" applyBorder="1" applyAlignment="1">
      <alignment horizontal="center" vertical="center"/>
    </xf>
    <xf numFmtId="166" fontId="44" fillId="0" borderId="33" xfId="120" applyNumberFormat="1" applyFont="1" applyFill="1" applyBorder="1" applyAlignment="1">
      <alignment horizontal="center" vertical="center"/>
    </xf>
    <xf numFmtId="166" fontId="45" fillId="0" borderId="32" xfId="120" applyNumberFormat="1" applyFont="1" applyFill="1" applyBorder="1" applyAlignment="1">
      <alignment horizontal="center" vertical="center"/>
    </xf>
    <xf numFmtId="166" fontId="45" fillId="0" borderId="34" xfId="120" applyNumberFormat="1" applyFont="1" applyFill="1" applyBorder="1" applyAlignment="1">
      <alignment horizontal="center" vertical="center"/>
    </xf>
    <xf numFmtId="166" fontId="44" fillId="0" borderId="41" xfId="120" applyNumberFormat="1" applyFont="1" applyFill="1" applyBorder="1" applyAlignment="1">
      <alignment horizontal="center" vertical="center"/>
    </xf>
    <xf numFmtId="166" fontId="44" fillId="0" borderId="47" xfId="120" applyNumberFormat="1" applyFont="1" applyFill="1" applyBorder="1" applyAlignment="1">
      <alignment horizontal="center" vertical="center"/>
    </xf>
    <xf numFmtId="166" fontId="45" fillId="0" borderId="41" xfId="120" applyNumberFormat="1" applyFont="1" applyFill="1" applyBorder="1" applyAlignment="1">
      <alignment horizontal="center" vertical="center"/>
    </xf>
    <xf numFmtId="166" fontId="45" fillId="0" borderId="39" xfId="120" applyNumberFormat="1" applyFont="1" applyFill="1" applyBorder="1" applyAlignment="1">
      <alignment horizontal="center" vertical="center"/>
    </xf>
    <xf numFmtId="166" fontId="44" fillId="0" borderId="28" xfId="120" applyNumberFormat="1" applyFont="1" applyFill="1" applyBorder="1" applyAlignment="1">
      <alignment horizontal="right" vertical="center" indent="1"/>
    </xf>
    <xf numFmtId="166" fontId="44" fillId="0" borderId="29" xfId="120" applyNumberFormat="1" applyFont="1" applyFill="1" applyBorder="1" applyAlignment="1">
      <alignment horizontal="right" vertical="center" indent="1"/>
    </xf>
    <xf numFmtId="166" fontId="44" fillId="0" borderId="30" xfId="120" applyNumberFormat="1" applyFont="1" applyFill="1" applyBorder="1" applyAlignment="1">
      <alignment horizontal="right" vertical="center" indent="1"/>
    </xf>
    <xf numFmtId="166" fontId="44" fillId="0" borderId="32" xfId="120" applyNumberFormat="1" applyFont="1" applyFill="1" applyBorder="1" applyAlignment="1">
      <alignment horizontal="right" vertical="center" indent="1"/>
    </xf>
    <xf numFmtId="166" fontId="44" fillId="0" borderId="33" xfId="120" applyNumberFormat="1" applyFont="1" applyFill="1" applyBorder="1" applyAlignment="1">
      <alignment horizontal="right" vertical="center" indent="1"/>
    </xf>
    <xf numFmtId="166" fontId="44" fillId="0" borderId="34" xfId="120" applyNumberFormat="1" applyFont="1" applyFill="1" applyBorder="1" applyAlignment="1">
      <alignment horizontal="right" vertical="center" indent="1"/>
    </xf>
    <xf numFmtId="166" fontId="45" fillId="0" borderId="32" xfId="120" applyNumberFormat="1" applyFont="1" applyFill="1" applyBorder="1" applyAlignment="1">
      <alignment horizontal="right" vertical="center" indent="1"/>
    </xf>
    <xf numFmtId="166" fontId="45" fillId="0" borderId="34" xfId="120" applyNumberFormat="1" applyFont="1" applyFill="1" applyBorder="1" applyAlignment="1">
      <alignment horizontal="right" vertical="center" indent="1"/>
    </xf>
    <xf numFmtId="175" fontId="39" fillId="0" borderId="28" xfId="120" applyNumberFormat="1" applyFont="1" applyFill="1" applyBorder="1" applyAlignment="1">
      <alignment horizontal="center" vertical="center"/>
    </xf>
    <xf numFmtId="175" fontId="44" fillId="0" borderId="32" xfId="120" applyNumberFormat="1" applyFont="1" applyFill="1" applyBorder="1" applyAlignment="1">
      <alignment horizontal="center" vertical="center"/>
    </xf>
    <xf numFmtId="175" fontId="39" fillId="0" borderId="32" xfId="120" applyNumberFormat="1" applyFont="1" applyFill="1" applyBorder="1" applyAlignment="1">
      <alignment horizontal="center" vertical="center"/>
    </xf>
    <xf numFmtId="175" fontId="60" fillId="0" borderId="32" xfId="120" applyNumberFormat="1" applyFont="1" applyFill="1" applyBorder="1" applyAlignment="1">
      <alignment horizontal="center" vertical="center"/>
    </xf>
    <xf numFmtId="175" fontId="60" fillId="0" borderId="29" xfId="120" applyNumberFormat="1" applyFont="1" applyFill="1" applyBorder="1" applyAlignment="1">
      <alignment horizontal="center" vertical="center"/>
    </xf>
    <xf numFmtId="175" fontId="60" fillId="0" borderId="30" xfId="120" applyNumberFormat="1" applyFont="1" applyFill="1" applyBorder="1" applyAlignment="1">
      <alignment horizontal="center" vertical="center"/>
    </xf>
    <xf numFmtId="166" fontId="41" fillId="0" borderId="34" xfId="120" applyNumberFormat="1" applyFont="1" applyFill="1" applyBorder="1" applyAlignment="1">
      <alignment horizontal="center" vertical="center"/>
    </xf>
    <xf numFmtId="166" fontId="44" fillId="0" borderId="34" xfId="120" applyNumberFormat="1" applyFont="1" applyFill="1" applyBorder="1" applyAlignment="1">
      <alignment horizontal="center" vertical="center"/>
    </xf>
    <xf numFmtId="175" fontId="41" fillId="7" borderId="34" xfId="120" applyNumberFormat="1" applyFont="1" applyFill="1" applyBorder="1" applyAlignment="1">
      <alignment horizontal="center" vertical="center"/>
    </xf>
    <xf numFmtId="175" fontId="41" fillId="7" borderId="22" xfId="120" applyNumberFormat="1" applyFont="1" applyFill="1" applyBorder="1" applyAlignment="1">
      <alignment horizontal="center" vertical="center"/>
    </xf>
    <xf numFmtId="175" fontId="41" fillId="7" borderId="23" xfId="120" applyNumberFormat="1" applyFont="1" applyFill="1" applyBorder="1" applyAlignment="1">
      <alignment horizontal="center" vertical="center"/>
    </xf>
    <xf numFmtId="175" fontId="41" fillId="4" borderId="34" xfId="120" applyNumberFormat="1" applyFont="1" applyFill="1" applyBorder="1" applyAlignment="1">
      <alignment horizontal="center" vertical="center"/>
    </xf>
    <xf numFmtId="175" fontId="43" fillId="0" borderId="34" xfId="120" applyNumberFormat="1" applyFont="1" applyFill="1" applyBorder="1" applyAlignment="1">
      <alignment horizontal="center" vertical="center"/>
    </xf>
    <xf numFmtId="174" fontId="49" fillId="8" borderId="0" xfId="121" applyNumberFormat="1" applyFont="1" applyFill="1" applyBorder="1" applyAlignment="1">
      <alignment horizontal="right" vertical="center" wrapText="1"/>
    </xf>
    <xf numFmtId="166" fontId="44" fillId="9" borderId="28" xfId="120" applyNumberFormat="1" applyFont="1" applyFill="1" applyBorder="1">
      <alignment horizontal="right" vertical="center" indent="1"/>
    </xf>
    <xf numFmtId="166" fontId="45" fillId="8" borderId="32" xfId="120" applyNumberFormat="1" applyFont="1" applyFill="1" applyBorder="1">
      <alignment horizontal="right" vertical="center" indent="1"/>
    </xf>
    <xf numFmtId="166" fontId="45" fillId="8" borderId="34" xfId="120" applyNumberFormat="1" applyFont="1" applyFill="1" applyBorder="1">
      <alignment horizontal="right" vertical="center" indent="1"/>
    </xf>
    <xf numFmtId="166" fontId="45" fillId="8" borderId="49" xfId="120" applyNumberFormat="1" applyFont="1" applyFill="1" applyBorder="1">
      <alignment horizontal="right" vertical="center" indent="1"/>
    </xf>
    <xf numFmtId="166" fontId="45" fillId="8" borderId="50" xfId="120" applyNumberFormat="1" applyFont="1" applyFill="1" applyBorder="1">
      <alignment horizontal="right" vertical="center" indent="1"/>
    </xf>
    <xf numFmtId="177" fontId="41" fillId="8" borderId="28" xfId="120" applyNumberFormat="1" applyFont="1" applyFill="1" applyBorder="1" applyAlignment="1">
      <alignment horizontal="center"/>
    </xf>
    <xf numFmtId="177" fontId="41" fillId="8" borderId="28" xfId="120" applyNumberFormat="1" applyFont="1" applyFill="1" applyBorder="1" applyAlignment="1">
      <alignment horizontal="right" vertical="center" indent="1"/>
    </xf>
    <xf numFmtId="177" fontId="41" fillId="8" borderId="29" xfId="120" applyNumberFormat="1" applyFont="1" applyFill="1" applyBorder="1" applyAlignment="1">
      <alignment horizontal="right" vertical="center" indent="1"/>
    </xf>
    <xf numFmtId="177" fontId="41" fillId="8" borderId="30" xfId="120" applyNumberFormat="1" applyFont="1" applyFill="1" applyBorder="1" applyAlignment="1">
      <alignment horizontal="right" vertical="center" indent="1"/>
    </xf>
    <xf numFmtId="177" fontId="41" fillId="8" borderId="32" xfId="120" applyNumberFormat="1" applyFont="1" applyFill="1" applyBorder="1" applyAlignment="1">
      <alignment horizontal="right" vertical="center" indent="1"/>
    </xf>
    <xf numFmtId="177" fontId="41" fillId="8" borderId="33" xfId="120" applyNumberFormat="1" applyFont="1" applyFill="1" applyBorder="1" applyAlignment="1">
      <alignment horizontal="right" vertical="center" indent="1"/>
    </xf>
    <xf numFmtId="177" fontId="41" fillId="8" borderId="34" xfId="120" applyNumberFormat="1" applyFont="1" applyFill="1" applyBorder="1" applyAlignment="1">
      <alignment horizontal="right" vertical="center" indent="1"/>
    </xf>
    <xf numFmtId="177" fontId="43" fillId="8" borderId="32" xfId="120" applyNumberFormat="1" applyFont="1" applyFill="1" applyBorder="1" applyAlignment="1">
      <alignment horizontal="right" vertical="center" indent="1"/>
    </xf>
    <xf numFmtId="177" fontId="43" fillId="8" borderId="34" xfId="120" applyNumberFormat="1" applyFont="1" applyFill="1" applyBorder="1" applyAlignment="1">
      <alignment horizontal="right" vertical="center" indent="1"/>
    </xf>
    <xf numFmtId="177" fontId="41" fillId="8" borderId="49" xfId="120" applyNumberFormat="1" applyFont="1" applyFill="1" applyBorder="1" applyAlignment="1">
      <alignment horizontal="right" vertical="center" indent="1"/>
    </xf>
    <xf numFmtId="177" fontId="41" fillId="8" borderId="51" xfId="120" applyNumberFormat="1" applyFont="1" applyFill="1" applyBorder="1" applyAlignment="1">
      <alignment horizontal="right" vertical="center" indent="1"/>
    </xf>
    <xf numFmtId="177" fontId="43" fillId="8" borderId="49" xfId="120" applyNumberFormat="1" applyFont="1" applyFill="1" applyBorder="1" applyAlignment="1">
      <alignment horizontal="right" vertical="center" indent="1"/>
    </xf>
    <xf numFmtId="177" fontId="43" fillId="8" borderId="50" xfId="120" applyNumberFormat="1" applyFont="1" applyFill="1" applyBorder="1" applyAlignment="1">
      <alignment horizontal="right" vertical="center" indent="1"/>
    </xf>
    <xf numFmtId="166" fontId="44" fillId="4" borderId="28" xfId="120" applyNumberFormat="1" applyFont="1" applyFill="1" applyBorder="1">
      <alignment horizontal="right" vertical="center" indent="1"/>
    </xf>
    <xf numFmtId="166" fontId="44" fillId="8" borderId="28" xfId="120" applyNumberFormat="1" applyFont="1" applyFill="1" applyBorder="1">
      <alignment horizontal="right" vertical="center" indent="1"/>
    </xf>
    <xf numFmtId="166" fontId="44" fillId="8" borderId="29" xfId="120" applyNumberFormat="1" applyFont="1" applyFill="1" applyBorder="1">
      <alignment horizontal="right" vertical="center" indent="1"/>
    </xf>
    <xf numFmtId="166" fontId="44" fillId="8" borderId="30" xfId="120" applyNumberFormat="1" applyFont="1" applyFill="1" applyBorder="1">
      <alignment horizontal="right" vertical="center" indent="1"/>
    </xf>
    <xf numFmtId="166" fontId="44" fillId="8" borderId="32" xfId="120" applyNumberFormat="1" applyFont="1" applyFill="1" applyBorder="1">
      <alignment horizontal="right" vertical="center" indent="1"/>
    </xf>
    <xf numFmtId="166" fontId="44" fillId="8" borderId="33" xfId="120" applyNumberFormat="1" applyFont="1" applyFill="1" applyBorder="1">
      <alignment horizontal="right" vertical="center" indent="1"/>
    </xf>
    <xf numFmtId="166" fontId="44" fillId="8" borderId="34" xfId="120" applyNumberFormat="1" applyFont="1" applyFill="1" applyBorder="1">
      <alignment horizontal="right" vertical="center" indent="1"/>
    </xf>
    <xf numFmtId="166" fontId="44" fillId="8" borderId="49" xfId="120" applyNumberFormat="1" applyFont="1" applyFill="1" applyBorder="1">
      <alignment horizontal="right" vertical="center" indent="1"/>
    </xf>
    <xf numFmtId="166" fontId="44" fillId="8" borderId="51" xfId="120" applyNumberFormat="1" applyFont="1" applyFill="1" applyBorder="1">
      <alignment horizontal="right" vertical="center" indent="1"/>
    </xf>
    <xf numFmtId="10" fontId="44" fillId="8" borderId="28" xfId="122" applyNumberFormat="1" applyFont="1" applyFill="1" applyBorder="1">
      <alignment horizontal="right" vertical="center" indent="1"/>
    </xf>
    <xf numFmtId="10" fontId="0" fillId="0" borderId="0" xfId="122" applyNumberFormat="1" applyFont="1">
      <alignment horizontal="right" vertical="center" indent="1"/>
    </xf>
    <xf numFmtId="183" fontId="39" fillId="7" borderId="22" xfId="120" applyNumberFormat="1" applyFont="1" applyFill="1" applyBorder="1" applyAlignment="1">
      <alignment horizontal="center" vertical="center"/>
    </xf>
    <xf numFmtId="0" fontId="30"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35" fillId="0" borderId="0" xfId="0" applyFont="1" applyAlignment="1">
      <alignment vertical="center"/>
    </xf>
    <xf numFmtId="0" fontId="41" fillId="0" borderId="13" xfId="0" applyFont="1" applyFill="1" applyBorder="1" applyAlignment="1">
      <alignment horizontal="center" vertical="center"/>
    </xf>
    <xf numFmtId="0" fontId="41" fillId="0" borderId="0" xfId="0" applyFont="1" applyFill="1" applyBorder="1" applyAlignment="1">
      <alignment horizontal="center" vertical="center"/>
    </xf>
    <xf numFmtId="0" fontId="47"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53" fillId="0" borderId="0" xfId="0" applyFont="1" applyAlignment="1">
      <alignment vertical="center"/>
    </xf>
    <xf numFmtId="0" fontId="54" fillId="0" borderId="0" xfId="0" applyFont="1" applyAlignment="1">
      <alignment vertical="center"/>
    </xf>
    <xf numFmtId="0" fontId="42" fillId="0" borderId="12" xfId="0" applyFont="1" applyFill="1" applyBorder="1" applyAlignment="1">
      <alignment horizontal="left" vertical="center" wrapText="1"/>
    </xf>
    <xf numFmtId="0" fontId="42" fillId="0" borderId="22"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17" xfId="0" applyFont="1" applyFill="1" applyBorder="1" applyAlignment="1">
      <alignment horizontal="center" vertical="center" wrapText="1"/>
    </xf>
    <xf numFmtId="175" fontId="44" fillId="4" borderId="28" xfId="120" applyNumberFormat="1" applyFont="1" applyFill="1" applyBorder="1" applyAlignment="1">
      <alignment horizontal="center" vertical="center"/>
    </xf>
    <xf numFmtId="178" fontId="44" fillId="4" borderId="28" xfId="120" applyNumberFormat="1" applyFont="1" applyFill="1" applyBorder="1">
      <alignment horizontal="right" vertical="center" indent="1"/>
    </xf>
    <xf numFmtId="175" fontId="44" fillId="4" borderId="27" xfId="120" applyNumberFormat="1" applyFont="1" applyFill="1" applyBorder="1" applyAlignment="1">
      <alignment horizontal="center" vertical="center"/>
    </xf>
    <xf numFmtId="183" fontId="48" fillId="4" borderId="22" xfId="120" applyNumberFormat="1" applyFont="1" applyFill="1" applyBorder="1" applyAlignment="1">
      <alignment horizontal="center" vertical="center"/>
    </xf>
    <xf numFmtId="183" fontId="48" fillId="4" borderId="23" xfId="120" applyNumberFormat="1" applyFont="1" applyFill="1" applyBorder="1" applyAlignment="1">
      <alignment horizontal="center" vertical="center"/>
    </xf>
    <xf numFmtId="0" fontId="10" fillId="0" borderId="13" xfId="0" applyFont="1" applyBorder="1" applyAlignment="1">
      <alignment vertical="center"/>
    </xf>
    <xf numFmtId="0" fontId="64" fillId="0" borderId="12" xfId="0" applyFont="1" applyFill="1" applyBorder="1" applyAlignment="1">
      <alignment horizontal="left" vertical="center" wrapText="1"/>
    </xf>
    <xf numFmtId="166" fontId="65" fillId="0" borderId="28" xfId="120" applyNumberFormat="1" applyFont="1" applyFill="1" applyBorder="1" applyAlignment="1">
      <alignment horizontal="right" vertical="center" indent="1"/>
    </xf>
    <xf numFmtId="0" fontId="64" fillId="0" borderId="22" xfId="0" applyFont="1" applyFill="1" applyBorder="1" applyAlignment="1">
      <alignment horizontal="left" vertical="center" wrapText="1"/>
    </xf>
    <xf numFmtId="175" fontId="10" fillId="0" borderId="0" xfId="0" applyNumberFormat="1" applyFont="1" applyAlignment="1">
      <alignment vertical="center"/>
    </xf>
    <xf numFmtId="0" fontId="41" fillId="0" borderId="22" xfId="0" applyFont="1" applyFill="1" applyBorder="1" applyAlignment="1">
      <alignment horizontal="left" vertical="center" wrapText="1"/>
    </xf>
    <xf numFmtId="175" fontId="0" fillId="0" borderId="0" xfId="0" applyNumberFormat="1" applyAlignment="1">
      <alignment vertical="center"/>
    </xf>
    <xf numFmtId="0" fontId="0" fillId="7" borderId="0" xfId="0" applyFill="1" applyAlignment="1">
      <alignment vertical="center"/>
    </xf>
    <xf numFmtId="0" fontId="59" fillId="8" borderId="15" xfId="0" applyFont="1" applyFill="1" applyBorder="1" applyAlignment="1">
      <alignment horizontal="center" vertical="center" wrapText="1"/>
    </xf>
    <xf numFmtId="0" fontId="59" fillId="8" borderId="16" xfId="0" applyFont="1" applyFill="1" applyBorder="1" applyAlignment="1">
      <alignment horizontal="center" vertical="center" wrapText="1"/>
    </xf>
    <xf numFmtId="0" fontId="59" fillId="8" borderId="17" xfId="0" applyFont="1" applyFill="1" applyBorder="1" applyAlignment="1">
      <alignment horizontal="center" vertical="center" wrapText="1"/>
    </xf>
    <xf numFmtId="166" fontId="0" fillId="0" borderId="0" xfId="0" applyNumberFormat="1" applyAlignment="1">
      <alignment vertical="center"/>
    </xf>
    <xf numFmtId="177" fontId="44" fillId="9" borderId="28" xfId="120" applyNumberFormat="1" applyFont="1" applyFill="1" applyBorder="1">
      <alignment horizontal="right" vertical="center" indent="1"/>
    </xf>
    <xf numFmtId="173" fontId="33" fillId="8" borderId="13" xfId="120" applyNumberFormat="1" applyFont="1" applyFill="1" applyBorder="1" applyAlignment="1">
      <alignment horizontal="center" vertical="center"/>
    </xf>
    <xf numFmtId="0" fontId="42" fillId="8" borderId="12" xfId="0" applyFont="1" applyFill="1" applyBorder="1" applyAlignment="1">
      <alignment horizontal="left" vertical="center" wrapText="1"/>
    </xf>
    <xf numFmtId="0" fontId="42" fillId="8" borderId="22" xfId="0" applyFont="1" applyFill="1" applyBorder="1" applyAlignment="1">
      <alignment horizontal="left" vertical="center" wrapText="1"/>
    </xf>
    <xf numFmtId="0" fontId="42" fillId="0" borderId="22" xfId="0" applyFont="1" applyBorder="1" applyAlignment="1">
      <alignment horizontal="left" vertical="center" wrapText="1"/>
    </xf>
    <xf numFmtId="0" fontId="1" fillId="0" borderId="0" xfId="0" applyFont="1" applyAlignment="1">
      <alignment vertical="center"/>
    </xf>
    <xf numFmtId="175" fontId="37" fillId="4" borderId="37" xfId="120" applyNumberFormat="1" applyFont="1" applyFill="1" applyBorder="1" applyAlignment="1">
      <alignment horizontal="right"/>
    </xf>
    <xf numFmtId="166" fontId="38" fillId="4" borderId="18" xfId="120" applyNumberFormat="1" applyFont="1" applyFill="1" applyBorder="1" applyAlignment="1"/>
    <xf numFmtId="0" fontId="29" fillId="0" borderId="4" xfId="113" applyFont="1" applyFill="1" applyBorder="1" applyAlignment="1">
      <alignment horizontal="center" vertical="center" wrapText="1"/>
    </xf>
    <xf numFmtId="0" fontId="29" fillId="0" borderId="0" xfId="2" applyNumberFormat="1" applyFont="1" applyFill="1" applyBorder="1" applyAlignment="1" applyProtection="1"/>
    <xf numFmtId="0" fontId="19" fillId="0" borderId="0" xfId="113" applyFont="1" applyFill="1" applyAlignment="1">
      <alignment horizontal="center"/>
    </xf>
    <xf numFmtId="0" fontId="66" fillId="0" borderId="0" xfId="2" applyNumberFormat="1" applyFont="1" applyFill="1" applyBorder="1" applyAlignment="1" applyProtection="1">
      <alignment horizontal="center" vertical="center" wrapText="1"/>
    </xf>
    <xf numFmtId="0" fontId="67" fillId="0" borderId="0" xfId="2" applyNumberFormat="1" applyFont="1" applyFill="1" applyBorder="1" applyAlignment="1" applyProtection="1"/>
    <xf numFmtId="0" fontId="19" fillId="0" borderId="0" xfId="2" applyNumberFormat="1" applyFont="1" applyFill="1" applyBorder="1" applyAlignment="1" applyProtection="1">
      <alignment horizontal="center" vertical="center" wrapText="1"/>
    </xf>
    <xf numFmtId="0" fontId="19" fillId="0" borderId="4" xfId="129" applyFont="1" applyFill="1" applyBorder="1" applyAlignment="1">
      <alignment horizontal="center" vertical="center" wrapText="1"/>
    </xf>
    <xf numFmtId="0" fontId="29" fillId="0" borderId="4" xfId="2" applyNumberFormat="1" applyFont="1" applyFill="1" applyBorder="1" applyAlignment="1" applyProtection="1">
      <alignment horizontal="center" vertical="center" wrapText="1"/>
    </xf>
    <xf numFmtId="0" fontId="19" fillId="0" borderId="4" xfId="2" applyNumberFormat="1" applyFont="1" applyFill="1" applyBorder="1" applyAlignment="1" applyProtection="1">
      <alignment vertical="center" wrapText="1"/>
    </xf>
    <xf numFmtId="0" fontId="19" fillId="0" borderId="4" xfId="129" applyFont="1" applyFill="1" applyBorder="1" applyAlignment="1">
      <alignment horizontal="center" vertical="top" wrapText="1"/>
    </xf>
    <xf numFmtId="0" fontId="17" fillId="0" borderId="4" xfId="129" applyFont="1" applyFill="1" applyBorder="1" applyAlignment="1">
      <alignment horizontal="center" vertical="top" wrapText="1"/>
    </xf>
    <xf numFmtId="0" fontId="19" fillId="0" borderId="0" xfId="129" applyFont="1" applyFill="1" applyBorder="1" applyAlignment="1">
      <alignment horizontal="center" vertical="top" wrapText="1"/>
    </xf>
    <xf numFmtId="0" fontId="19" fillId="0" borderId="4" xfId="2" applyFont="1" applyFill="1" applyBorder="1" applyAlignment="1">
      <alignment horizontal="center" vertical="center" wrapText="1"/>
    </xf>
    <xf numFmtId="16" fontId="68" fillId="0" borderId="4" xfId="7" applyNumberFormat="1" applyFont="1" applyFill="1" applyBorder="1" applyAlignment="1">
      <alignment horizontal="center" vertical="center" wrapText="1"/>
    </xf>
    <xf numFmtId="0" fontId="67" fillId="0" borderId="4" xfId="2" applyNumberFormat="1" applyFont="1" applyFill="1" applyBorder="1" applyAlignment="1" applyProtection="1">
      <alignment horizontal="center" vertical="center" wrapText="1"/>
    </xf>
    <xf numFmtId="0" fontId="29" fillId="0" borderId="0" xfId="2" applyNumberFormat="1" applyFont="1" applyFill="1" applyBorder="1" applyAlignment="1" applyProtection="1">
      <alignment horizontal="center" vertical="center" wrapText="1"/>
    </xf>
    <xf numFmtId="4" fontId="69" fillId="0" borderId="4" xfId="2" applyNumberFormat="1" applyFont="1" applyFill="1" applyBorder="1" applyAlignment="1" applyProtection="1">
      <alignment horizontal="center" vertical="center" wrapText="1"/>
    </xf>
    <xf numFmtId="170" fontId="70" fillId="0" borderId="4" xfId="130" applyNumberFormat="1" applyFont="1" applyFill="1" applyBorder="1" applyAlignment="1" applyProtection="1">
      <alignment horizontal="right" vertical="center" wrapText="1"/>
    </xf>
    <xf numFmtId="170" fontId="19" fillId="0" borderId="4" xfId="130" applyNumberFormat="1" applyFont="1" applyFill="1" applyBorder="1" applyAlignment="1">
      <alignment vertical="center" wrapText="1"/>
    </xf>
    <xf numFmtId="170" fontId="19" fillId="0" borderId="4" xfId="130" applyNumberFormat="1" applyFont="1" applyFill="1" applyBorder="1" applyAlignment="1" applyProtection="1">
      <alignment horizontal="center" vertical="center" wrapText="1"/>
    </xf>
    <xf numFmtId="170" fontId="19" fillId="0" borderId="4" xfId="130" applyNumberFormat="1" applyFont="1" applyFill="1" applyBorder="1" applyAlignment="1">
      <alignment horizontal="center" vertical="center" wrapText="1"/>
    </xf>
    <xf numFmtId="170" fontId="69" fillId="0" borderId="4" xfId="130" applyNumberFormat="1" applyFont="1" applyFill="1" applyBorder="1" applyAlignment="1">
      <alignment horizontal="center" vertical="center" wrapText="1"/>
    </xf>
    <xf numFmtId="4" fontId="19" fillId="0" borderId="4" xfId="2" applyNumberFormat="1" applyFont="1" applyFill="1" applyBorder="1" applyAlignment="1">
      <alignment vertical="center" wrapText="1"/>
    </xf>
    <xf numFmtId="10" fontId="19" fillId="0" borderId="4" xfId="131" applyNumberFormat="1" applyFont="1" applyFill="1" applyBorder="1" applyAlignment="1">
      <alignment vertical="center" wrapText="1"/>
    </xf>
    <xf numFmtId="4" fontId="17" fillId="0" borderId="4" xfId="2" applyNumberFormat="1" applyFont="1" applyFill="1" applyBorder="1" applyAlignment="1">
      <alignment vertical="center" wrapText="1"/>
    </xf>
    <xf numFmtId="4" fontId="19" fillId="0" borderId="0" xfId="2" applyNumberFormat="1" applyFont="1" applyFill="1" applyBorder="1" applyAlignment="1">
      <alignment vertical="center" wrapText="1"/>
    </xf>
    <xf numFmtId="0" fontId="19" fillId="0" borderId="4" xfId="2" applyNumberFormat="1" applyFont="1" applyFill="1" applyBorder="1" applyAlignment="1" applyProtection="1">
      <alignment horizontal="center" vertical="center" wrapText="1"/>
    </xf>
    <xf numFmtId="165" fontId="19" fillId="0" borderId="4" xfId="2" applyNumberFormat="1" applyFont="1" applyFill="1" applyBorder="1" applyAlignment="1">
      <alignment vertical="center" wrapText="1"/>
    </xf>
    <xf numFmtId="170" fontId="17" fillId="0" borderId="4" xfId="130" applyNumberFormat="1" applyFont="1" applyFill="1" applyBorder="1" applyAlignment="1">
      <alignment vertical="center" wrapText="1"/>
    </xf>
    <xf numFmtId="165" fontId="17" fillId="0" borderId="4" xfId="2" applyNumberFormat="1" applyFont="1" applyFill="1" applyBorder="1" applyAlignment="1">
      <alignment vertical="center" wrapText="1"/>
    </xf>
    <xf numFmtId="43" fontId="19" fillId="0" borderId="4" xfId="130" applyFont="1" applyFill="1" applyBorder="1" applyAlignment="1">
      <alignment vertical="center" wrapText="1"/>
    </xf>
    <xf numFmtId="165" fontId="19" fillId="0" borderId="0" xfId="2" applyNumberFormat="1" applyFont="1" applyFill="1" applyBorder="1" applyAlignment="1">
      <alignment vertical="center" wrapText="1"/>
    </xf>
    <xf numFmtId="170" fontId="19" fillId="0" borderId="4" xfId="130" applyNumberFormat="1" applyFont="1" applyFill="1" applyBorder="1" applyAlignment="1">
      <alignment horizontal="right" vertical="center" wrapText="1"/>
    </xf>
    <xf numFmtId="4" fontId="17" fillId="0" borderId="4" xfId="2" applyNumberFormat="1" applyFont="1" applyFill="1" applyBorder="1" applyAlignment="1" applyProtection="1">
      <alignment vertical="center" wrapText="1"/>
    </xf>
    <xf numFmtId="0" fontId="67" fillId="0" borderId="4" xfId="132" applyFont="1" applyFill="1" applyBorder="1" applyAlignment="1">
      <alignment vertical="center" wrapText="1"/>
    </xf>
    <xf numFmtId="168" fontId="19" fillId="0" borderId="4" xfId="131" applyNumberFormat="1" applyFont="1" applyFill="1" applyBorder="1" applyAlignment="1">
      <alignment vertical="center" wrapText="1"/>
    </xf>
    <xf numFmtId="172" fontId="19" fillId="0" borderId="4" xfId="127" applyNumberFormat="1" applyFont="1" applyFill="1" applyBorder="1" applyAlignment="1">
      <alignment vertical="center" wrapText="1"/>
    </xf>
    <xf numFmtId="0" fontId="17" fillId="0" borderId="4" xfId="2" applyNumberFormat="1" applyFont="1" applyFill="1" applyBorder="1" applyAlignment="1" applyProtection="1">
      <alignment vertical="center" wrapText="1"/>
    </xf>
    <xf numFmtId="170" fontId="70" fillId="0" borderId="4" xfId="130" applyNumberFormat="1" applyFont="1" applyFill="1" applyBorder="1" applyAlignment="1" applyProtection="1">
      <alignment vertical="center" wrapText="1"/>
    </xf>
    <xf numFmtId="3" fontId="19" fillId="0" borderId="4" xfId="2" applyNumberFormat="1" applyFont="1" applyFill="1" applyBorder="1" applyAlignment="1">
      <alignment horizontal="right" vertical="center" wrapText="1"/>
    </xf>
    <xf numFmtId="170" fontId="17" fillId="0" borderId="4" xfId="130" applyNumberFormat="1" applyFont="1" applyFill="1" applyBorder="1" applyAlignment="1">
      <alignment horizontal="right" vertical="center" wrapText="1"/>
    </xf>
    <xf numFmtId="0" fontId="19" fillId="0" borderId="0" xfId="2" applyNumberFormat="1" applyFont="1" applyFill="1" applyBorder="1" applyAlignment="1" applyProtection="1"/>
    <xf numFmtId="170" fontId="19" fillId="0" borderId="0" xfId="2" applyNumberFormat="1" applyFont="1" applyFill="1" applyBorder="1" applyAlignment="1" applyProtection="1"/>
    <xf numFmtId="170" fontId="17" fillId="0" borderId="0" xfId="2" applyNumberFormat="1" applyFont="1" applyFill="1" applyBorder="1" applyAlignment="1" applyProtection="1"/>
    <xf numFmtId="0" fontId="19" fillId="0" borderId="4" xfId="128" applyNumberFormat="1" applyFont="1" applyFill="1" applyBorder="1" applyAlignment="1" applyProtection="1">
      <alignment vertical="center"/>
    </xf>
    <xf numFmtId="164" fontId="19" fillId="0" borderId="0" xfId="128" applyNumberFormat="1" applyFont="1" applyFill="1" applyBorder="1" applyAlignment="1">
      <alignment horizontal="center" vertical="center" wrapText="1"/>
    </xf>
    <xf numFmtId="0" fontId="19" fillId="0" borderId="0" xfId="0" applyFont="1" applyFill="1" applyBorder="1"/>
    <xf numFmtId="170" fontId="19" fillId="0" borderId="0" xfId="130" applyNumberFormat="1" applyFont="1" applyFill="1" applyBorder="1" applyAlignment="1" applyProtection="1"/>
    <xf numFmtId="165" fontId="19" fillId="0" borderId="0" xfId="2" applyNumberFormat="1" applyFont="1" applyFill="1" applyBorder="1" applyAlignment="1" applyProtection="1"/>
    <xf numFmtId="0" fontId="17" fillId="0" borderId="0" xfId="2" applyNumberFormat="1" applyFont="1" applyFill="1" applyBorder="1" applyAlignment="1" applyProtection="1"/>
    <xf numFmtId="171" fontId="19" fillId="0" borderId="0" xfId="128" applyNumberFormat="1" applyFont="1" applyFill="1" applyBorder="1" applyAlignment="1">
      <alignment horizontal="center" vertical="center" wrapText="1"/>
    </xf>
    <xf numFmtId="168" fontId="17" fillId="0" borderId="0" xfId="126" applyNumberFormat="1" applyFont="1" applyFill="1" applyBorder="1" applyAlignment="1" applyProtection="1"/>
    <xf numFmtId="1" fontId="71" fillId="0" borderId="0" xfId="0" applyNumberFormat="1" applyFont="1" applyFill="1" applyAlignment="1">
      <alignment horizontal="right" vertical="top"/>
    </xf>
    <xf numFmtId="0" fontId="66" fillId="0" borderId="3" xfId="2" applyNumberFormat="1" applyFont="1" applyFill="1" applyBorder="1" applyAlignment="1" applyProtection="1">
      <alignment vertical="center" wrapText="1"/>
    </xf>
    <xf numFmtId="0" fontId="72" fillId="0" borderId="3" xfId="2" applyNumberFormat="1" applyFont="1" applyFill="1" applyBorder="1" applyAlignment="1" applyProtection="1">
      <alignment vertical="center" wrapText="1"/>
    </xf>
    <xf numFmtId="0" fontId="19" fillId="0" borderId="4" xfId="115" applyFont="1" applyFill="1" applyBorder="1" applyAlignment="1">
      <alignment horizontal="left" vertical="center" wrapText="1"/>
    </xf>
    <xf numFmtId="0" fontId="19" fillId="0" borderId="5" xfId="115" applyFont="1" applyFill="1" applyBorder="1" applyAlignment="1">
      <alignment horizontal="left" vertical="center" wrapText="1"/>
    </xf>
    <xf numFmtId="0" fontId="19" fillId="0" borderId="6" xfId="115" applyFont="1" applyFill="1" applyBorder="1" applyAlignment="1">
      <alignment horizontal="left" vertical="center" wrapText="1"/>
    </xf>
    <xf numFmtId="0" fontId="29" fillId="0" borderId="4" xfId="2" applyFont="1" applyFill="1" applyBorder="1" applyAlignment="1">
      <alignment horizontal="center" vertical="center" wrapText="1"/>
    </xf>
    <xf numFmtId="0" fontId="19" fillId="0" borderId="4" xfId="129" applyFont="1" applyFill="1" applyBorder="1" applyAlignment="1">
      <alignment horizontal="center" vertical="center" wrapText="1"/>
    </xf>
    <xf numFmtId="0" fontId="19" fillId="0" borderId="4" xfId="2" applyNumberFormat="1" applyFont="1" applyFill="1" applyBorder="1" applyAlignment="1" applyProtection="1">
      <alignment horizontal="center" vertical="center" wrapText="1"/>
    </xf>
    <xf numFmtId="0" fontId="72" fillId="0" borderId="3" xfId="2" applyNumberFormat="1" applyFont="1" applyFill="1" applyBorder="1" applyAlignment="1" applyProtection="1">
      <alignment horizontal="center" vertical="center" wrapText="1"/>
    </xf>
    <xf numFmtId="0" fontId="29" fillId="0" borderId="4" xfId="2" applyNumberFormat="1" applyFont="1" applyFill="1" applyBorder="1" applyAlignment="1" applyProtection="1">
      <alignment horizontal="center" vertical="center" wrapText="1"/>
    </xf>
    <xf numFmtId="0" fontId="19" fillId="0" borderId="0" xfId="2" applyNumberFormat="1" applyFont="1" applyFill="1" applyBorder="1" applyAlignment="1" applyProtection="1">
      <alignment horizontal="center" vertical="center" wrapText="1"/>
    </xf>
    <xf numFmtId="0" fontId="68" fillId="0" borderId="4" xfId="2" applyNumberFormat="1" applyFont="1" applyFill="1" applyBorder="1" applyAlignment="1" applyProtection="1">
      <alignment horizontal="center" vertical="center" wrapText="1"/>
    </xf>
    <xf numFmtId="164" fontId="19" fillId="0" borderId="4" xfId="128" applyNumberFormat="1" applyFont="1" applyFill="1" applyBorder="1" applyAlignment="1">
      <alignment horizontal="center" vertical="center" wrapText="1"/>
    </xf>
    <xf numFmtId="0" fontId="19" fillId="0" borderId="4" xfId="128" applyNumberFormat="1" applyFont="1" applyFill="1" applyBorder="1" applyAlignment="1" applyProtection="1">
      <alignment horizontal="center" vertical="center"/>
    </xf>
    <xf numFmtId="171" fontId="19" fillId="0" borderId="4" xfId="128" applyNumberFormat="1"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4" xfId="113" applyFont="1" applyFill="1" applyBorder="1" applyAlignment="1">
      <alignment horizontal="center" vertical="center" wrapText="1"/>
    </xf>
    <xf numFmtId="0" fontId="19" fillId="0" borderId="4" xfId="2" applyFont="1" applyFill="1" applyBorder="1" applyAlignment="1">
      <alignment horizontal="center" vertical="center" wrapText="1"/>
    </xf>
    <xf numFmtId="16" fontId="68" fillId="0" borderId="4" xfId="7" applyNumberFormat="1" applyFont="1" applyFill="1" applyBorder="1" applyAlignment="1">
      <alignment horizontal="center" vertical="center" wrapText="1"/>
    </xf>
    <xf numFmtId="16" fontId="68" fillId="0" borderId="4" xfId="117" applyNumberFormat="1" applyFont="1" applyFill="1" applyBorder="1" applyAlignment="1">
      <alignment horizontal="center" vertical="center" wrapText="1"/>
    </xf>
    <xf numFmtId="0" fontId="19" fillId="0" borderId="1" xfId="2" applyNumberFormat="1" applyFont="1" applyFill="1" applyBorder="1" applyAlignment="1" applyProtection="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7" fillId="0" borderId="5" xfId="2" applyNumberFormat="1" applyFont="1" applyFill="1" applyBorder="1" applyAlignment="1" applyProtection="1">
      <alignment horizontal="center" vertical="center" wrapText="1"/>
    </xf>
    <xf numFmtId="0" fontId="17" fillId="0" borderId="8" xfId="2" applyNumberFormat="1" applyFont="1" applyFill="1" applyBorder="1" applyAlignment="1" applyProtection="1">
      <alignment horizontal="center" vertical="center" wrapText="1"/>
    </xf>
    <xf numFmtId="0" fontId="17" fillId="0" borderId="6" xfId="2" applyNumberFormat="1" applyFont="1" applyFill="1" applyBorder="1" applyAlignment="1" applyProtection="1">
      <alignment horizontal="center" vertical="center" wrapText="1"/>
    </xf>
    <xf numFmtId="0" fontId="58" fillId="8" borderId="22" xfId="0" applyFont="1" applyFill="1" applyBorder="1" applyAlignment="1">
      <alignment horizontal="left" vertical="center" wrapText="1"/>
    </xf>
    <xf numFmtId="0" fontId="42" fillId="8" borderId="22" xfId="0" applyFont="1" applyFill="1" applyBorder="1" applyAlignment="1">
      <alignment horizontal="center" vertical="center" wrapText="1"/>
    </xf>
    <xf numFmtId="0" fontId="42" fillId="8" borderId="31" xfId="0" applyFont="1" applyFill="1" applyBorder="1" applyAlignment="1">
      <alignment horizontal="center" vertical="center" wrapText="1"/>
    </xf>
    <xf numFmtId="0" fontId="42" fillId="8" borderId="38" xfId="0" applyFont="1" applyFill="1" applyBorder="1" applyAlignment="1">
      <alignment horizontal="center" vertical="center" wrapText="1"/>
    </xf>
    <xf numFmtId="0" fontId="42" fillId="8" borderId="48" xfId="0" applyFont="1" applyFill="1" applyBorder="1" applyAlignment="1">
      <alignment horizontal="center" vertical="center" wrapText="1"/>
    </xf>
    <xf numFmtId="174" fontId="36" fillId="8" borderId="37" xfId="121" applyNumberFormat="1" applyFont="1" applyFill="1" applyBorder="1" applyAlignment="1">
      <alignment horizontal="center" vertical="center" wrapText="1"/>
    </xf>
    <xf numFmtId="0" fontId="42" fillId="8" borderId="12" xfId="0" applyFont="1" applyFill="1" applyBorder="1" applyAlignment="1">
      <alignment horizontal="left" vertical="center" wrapText="1"/>
    </xf>
    <xf numFmtId="0" fontId="42" fillId="8" borderId="22" xfId="0" applyFont="1" applyFill="1" applyBorder="1" applyAlignment="1">
      <alignment horizontal="left" vertical="center" wrapText="1"/>
    </xf>
    <xf numFmtId="174" fontId="11" fillId="8" borderId="37" xfId="121" applyNumberFormat="1" applyFont="1" applyFill="1" applyBorder="1" applyAlignment="1">
      <alignment horizontal="center" vertical="center" wrapText="1"/>
    </xf>
    <xf numFmtId="174" fontId="39" fillId="0" borderId="13" xfId="121" applyNumberFormat="1" applyFont="1" applyFill="1" applyBorder="1" applyAlignment="1">
      <alignment horizontal="center" vertical="center" wrapText="1"/>
    </xf>
    <xf numFmtId="0" fontId="42" fillId="0" borderId="12"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31" xfId="0" applyFont="1" applyBorder="1" applyAlignment="1">
      <alignment horizontal="center" vertical="center" wrapText="1"/>
    </xf>
    <xf numFmtId="0" fontId="10" fillId="8" borderId="39" xfId="0" applyFont="1" applyFill="1" applyBorder="1" applyAlignment="1">
      <alignment horizontal="center" wrapText="1"/>
    </xf>
    <xf numFmtId="0" fontId="10" fillId="8" borderId="13" xfId="0" applyFont="1" applyFill="1" applyBorder="1" applyAlignment="1">
      <alignment horizontal="center" wrapText="1"/>
    </xf>
    <xf numFmtId="0" fontId="10" fillId="8" borderId="26" xfId="0" applyFont="1" applyFill="1" applyBorder="1" applyAlignment="1">
      <alignment horizontal="center" wrapText="1"/>
    </xf>
    <xf numFmtId="0" fontId="10" fillId="8" borderId="40" xfId="0" applyFont="1" applyFill="1" applyBorder="1" applyAlignment="1">
      <alignment horizontal="center" wrapText="1"/>
    </xf>
    <xf numFmtId="0" fontId="10" fillId="8" borderId="41" xfId="0" applyFont="1" applyFill="1" applyBorder="1" applyAlignment="1">
      <alignment horizontal="center" wrapText="1"/>
    </xf>
    <xf numFmtId="174" fontId="36" fillId="8" borderId="18" xfId="121" applyNumberFormat="1" applyFont="1" applyFill="1" applyBorder="1" applyAlignment="1">
      <alignment horizontal="center" vertical="center" wrapText="1"/>
    </xf>
    <xf numFmtId="0" fontId="42" fillId="0" borderId="24" xfId="0" applyFont="1" applyBorder="1" applyAlignment="1">
      <alignment horizontal="center" vertical="center" wrapText="1"/>
    </xf>
    <xf numFmtId="0" fontId="42" fillId="0" borderId="35" xfId="0" applyFont="1" applyBorder="1" applyAlignment="1">
      <alignment horizontal="center" vertical="center" wrapText="1"/>
    </xf>
    <xf numFmtId="174" fontId="39" fillId="0" borderId="42" xfId="121" applyNumberFormat="1" applyFont="1" applyFill="1" applyBorder="1" applyAlignment="1">
      <alignment horizontal="center" vertical="center" wrapText="1"/>
    </xf>
    <xf numFmtId="174" fontId="39" fillId="0" borderId="43" xfId="121" applyNumberFormat="1" applyFont="1" applyFill="1" applyBorder="1" applyAlignment="1">
      <alignment horizontal="center" vertical="center" wrapText="1"/>
    </xf>
    <xf numFmtId="174" fontId="39" fillId="0" borderId="22" xfId="121" applyNumberFormat="1" applyFont="1" applyFill="1" applyBorder="1" applyAlignment="1">
      <alignment horizontal="center" vertical="center" wrapText="1"/>
    </xf>
    <xf numFmtId="174" fontId="39" fillId="0" borderId="31" xfId="121" applyNumberFormat="1"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42" fillId="0" borderId="12" xfId="0" applyFont="1" applyBorder="1" applyAlignment="1">
      <alignment horizontal="left" vertical="center" wrapText="1"/>
    </xf>
    <xf numFmtId="0" fontId="42" fillId="0" borderId="22" xfId="0" applyFont="1" applyBorder="1" applyAlignment="1">
      <alignment horizontal="left" vertical="center" wrapText="1"/>
    </xf>
    <xf numFmtId="0" fontId="58" fillId="0" borderId="22" xfId="0" applyFont="1" applyBorder="1" applyAlignment="1">
      <alignment horizontal="left" vertical="center" wrapText="1"/>
    </xf>
    <xf numFmtId="174" fontId="39" fillId="0" borderId="19" xfId="121" applyNumberFormat="1" applyFont="1" applyFill="1" applyBorder="1" applyAlignment="1">
      <alignment horizontal="center" vertical="center" wrapText="1"/>
    </xf>
    <xf numFmtId="174" fontId="41" fillId="0" borderId="0" xfId="121" applyNumberFormat="1" applyFont="1" applyFill="1" applyBorder="1" applyAlignment="1">
      <alignment horizontal="left" vertical="center" wrapText="1"/>
    </xf>
    <xf numFmtId="174" fontId="41" fillId="0" borderId="12" xfId="121" applyNumberFormat="1" applyFont="1" applyFill="1" applyBorder="1" applyAlignment="1">
      <alignment horizontal="left" vertical="center" wrapText="1"/>
    </xf>
    <xf numFmtId="174" fontId="39" fillId="0" borderId="0" xfId="121" applyNumberFormat="1" applyFont="1" applyFill="1" applyBorder="1" applyAlignment="1">
      <alignment horizontal="left" vertical="center" wrapText="1"/>
    </xf>
    <xf numFmtId="174" fontId="41" fillId="0" borderId="12" xfId="121" applyNumberFormat="1" applyFont="1" applyFill="1" applyBorder="1" applyAlignment="1">
      <alignment horizontal="center" vertical="center" wrapText="1"/>
    </xf>
    <xf numFmtId="174" fontId="39" fillId="0" borderId="12" xfId="121" applyNumberFormat="1" applyFont="1" applyFill="1" applyBorder="1" applyAlignment="1">
      <alignment horizontal="center" vertical="center" wrapText="1"/>
    </xf>
    <xf numFmtId="174" fontId="42" fillId="0" borderId="22" xfId="121" applyNumberFormat="1" applyFont="1" applyFill="1" applyBorder="1" applyAlignment="1">
      <alignment horizontal="center" vertical="center" wrapText="1"/>
    </xf>
    <xf numFmtId="0" fontId="42" fillId="0" borderId="38" xfId="0" applyFont="1" applyBorder="1" applyAlignment="1">
      <alignment horizontal="center" vertical="center" wrapText="1"/>
    </xf>
    <xf numFmtId="0" fontId="42" fillId="0" borderId="48" xfId="0" applyFont="1" applyBorder="1" applyAlignment="1">
      <alignment horizontal="center" vertical="center" wrapText="1"/>
    </xf>
    <xf numFmtId="174" fontId="36" fillId="4" borderId="37" xfId="121" applyNumberFormat="1" applyFont="1" applyFill="1" applyBorder="1" applyAlignment="1">
      <alignment horizontal="center" vertical="center" wrapText="1"/>
    </xf>
  </cellXfs>
  <cellStyles count="220">
    <cellStyle name="Заголовок 1 2" xfId="119"/>
    <cellStyle name="Заголовок 1 3" xfId="134"/>
    <cellStyle name="Заголовок 1 4" xfId="135"/>
    <cellStyle name="Заголовок 2 2" xfId="136"/>
    <cellStyle name="Заголовок 2 3" xfId="137"/>
    <cellStyle name="Заголовок 2 4" xfId="138"/>
    <cellStyle name="Обычный" xfId="0" builtinId="0"/>
    <cellStyle name="Обычный 12" xfId="123"/>
    <cellStyle name="Обычный 12 2" xfId="128"/>
    <cellStyle name="Обычный 13" xfId="1"/>
    <cellStyle name="Обычный 13 2" xfId="139"/>
    <cellStyle name="Обычный 2" xfId="2"/>
    <cellStyle name="Обычный 2 2" xfId="3"/>
    <cellStyle name="Обычный 2 2 2" xfId="4"/>
    <cellStyle name="Обычный 2 2 3" xfId="116"/>
    <cellStyle name="Обычный 2 3" xfId="5"/>
    <cellStyle name="Обычный 2 4" xfId="113"/>
    <cellStyle name="Обычный 2 4 2" xfId="132"/>
    <cellStyle name="Обычный 2_Расчет норматива" xfId="6"/>
    <cellStyle name="Обычный 3" xfId="7"/>
    <cellStyle name="Обычный 3 2" xfId="8"/>
    <cellStyle name="Обычный 3 3" xfId="117"/>
    <cellStyle name="Обычный 4" xfId="9"/>
    <cellStyle name="Обычный 4 2" xfId="10"/>
    <cellStyle name="Обычный 5" xfId="11"/>
    <cellStyle name="Обычный 5 2" xfId="12"/>
    <cellStyle name="Обычный 6" xfId="13"/>
    <cellStyle name="Обычный 6 2" xfId="14"/>
    <cellStyle name="Обычный 7" xfId="15"/>
    <cellStyle name="Обычный 7 2" xfId="16"/>
    <cellStyle name="Обычный 8" xfId="115"/>
    <cellStyle name="Обычный 8 2" xfId="140"/>
    <cellStyle name="Обычный 8 2 2" xfId="219"/>
    <cellStyle name="Обычный 9" xfId="118"/>
    <cellStyle name="Обычный_Расчет по заработной плате 01.09" xfId="129"/>
    <cellStyle name="Процентный" xfId="126" builtinId="5"/>
    <cellStyle name="Процентный 10" xfId="133"/>
    <cellStyle name="Процентный 2" xfId="17"/>
    <cellStyle name="Процентный 2 2" xfId="18"/>
    <cellStyle name="Процентный 2 2 2" xfId="19"/>
    <cellStyle name="Процентный 2 2 2 2" xfId="141"/>
    <cellStyle name="Процентный 2 2 3" xfId="142"/>
    <cellStyle name="Процентный 2 2_Школы" xfId="20"/>
    <cellStyle name="Процентный 2 3" xfId="21"/>
    <cellStyle name="Процентный 2 3 2" xfId="143"/>
    <cellStyle name="Процентный 2_Школы" xfId="22"/>
    <cellStyle name="Процентный 3" xfId="23"/>
    <cellStyle name="Процентный 3 2" xfId="24"/>
    <cellStyle name="Процентный 3 2 2" xfId="25"/>
    <cellStyle name="Процентный 3 2 2 2" xfId="26"/>
    <cellStyle name="Процентный 3 2 2 2 2" xfId="144"/>
    <cellStyle name="Процентный 3 2 2 3" xfId="145"/>
    <cellStyle name="Процентный 3 2 2_Школы" xfId="27"/>
    <cellStyle name="Процентный 3 2 3" xfId="28"/>
    <cellStyle name="Процентный 3 2 3 2" xfId="146"/>
    <cellStyle name="Процентный 3 2 4" xfId="147"/>
    <cellStyle name="Процентный 3 2_Школы" xfId="29"/>
    <cellStyle name="Процентный 3 3" xfId="30"/>
    <cellStyle name="Процентный 3 3 2" xfId="31"/>
    <cellStyle name="Процентный 3 3 2 2" xfId="32"/>
    <cellStyle name="Процентный 3 3 2 2 2" xfId="148"/>
    <cellStyle name="Процентный 3 3 2 3" xfId="149"/>
    <cellStyle name="Процентный 3 3 2_Школы" xfId="33"/>
    <cellStyle name="Процентный 3 3 3" xfId="34"/>
    <cellStyle name="Процентный 3 3 3 2" xfId="150"/>
    <cellStyle name="Процентный 3 3 4" xfId="151"/>
    <cellStyle name="Процентный 3 3_Школы" xfId="35"/>
    <cellStyle name="Процентный 3 4" xfId="36"/>
    <cellStyle name="Процентный 3 4 2" xfId="37"/>
    <cellStyle name="Процентный 3 4 2 2" xfId="38"/>
    <cellStyle name="Процентный 3 4 2 2 2" xfId="152"/>
    <cellStyle name="Процентный 3 4 2 3" xfId="153"/>
    <cellStyle name="Процентный 3 4 2_Школы" xfId="39"/>
    <cellStyle name="Процентный 3 4 3" xfId="40"/>
    <cellStyle name="Процентный 3 4 3 2" xfId="154"/>
    <cellStyle name="Процентный 3 4 4" xfId="155"/>
    <cellStyle name="Процентный 3 4_Школы" xfId="41"/>
    <cellStyle name="Процентный 3 5" xfId="42"/>
    <cellStyle name="Процентный 3 5 2" xfId="43"/>
    <cellStyle name="Процентный 3 5 2 2" xfId="156"/>
    <cellStyle name="Процентный 3 5 3" xfId="157"/>
    <cellStyle name="Процентный 3 5_Школы" xfId="44"/>
    <cellStyle name="Процентный 3 6" xfId="45"/>
    <cellStyle name="Процентный 3 6 2" xfId="158"/>
    <cellStyle name="Процентный 3 7" xfId="159"/>
    <cellStyle name="Процентный 3_Школы" xfId="46"/>
    <cellStyle name="Процентный 4" xfId="47"/>
    <cellStyle name="Процентный 4 2" xfId="48"/>
    <cellStyle name="Процентный 4 2 2" xfId="49"/>
    <cellStyle name="Процентный 4 2 2 2" xfId="160"/>
    <cellStyle name="Процентный 4 2 3" xfId="161"/>
    <cellStyle name="Процентный 4 2_Школы" xfId="50"/>
    <cellStyle name="Процентный 4 3" xfId="51"/>
    <cellStyle name="Процентный 4 3 2" xfId="162"/>
    <cellStyle name="Процентный 4 4" xfId="163"/>
    <cellStyle name="Процентный 4_Школы" xfId="52"/>
    <cellStyle name="Процентный 5" xfId="53"/>
    <cellStyle name="Процентный 5 2" xfId="54"/>
    <cellStyle name="Процентный 5 2 2" xfId="164"/>
    <cellStyle name="Процентный 5 3" xfId="165"/>
    <cellStyle name="Процентный 5_Школы" xfId="55"/>
    <cellStyle name="Процентный 6" xfId="56"/>
    <cellStyle name="Процентный 6 2" xfId="111"/>
    <cellStyle name="Процентный 6 2 2" xfId="166"/>
    <cellStyle name="Процентный 6 3" xfId="167"/>
    <cellStyle name="Процентный 7" xfId="57"/>
    <cellStyle name="Процентный 7 2" xfId="168"/>
    <cellStyle name="Процентный 8" xfId="122"/>
    <cellStyle name="Процентный 9" xfId="131"/>
    <cellStyle name="Таб: +|-" xfId="121"/>
    <cellStyle name="Таб: +|- 2" xfId="169"/>
    <cellStyle name="Таб: Графа" xfId="124"/>
    <cellStyle name="Таб: Номер" xfId="125"/>
    <cellStyle name="Таб: Номер 2" xfId="170"/>
    <cellStyle name="Финансовый" xfId="127" builtinId="3"/>
    <cellStyle name="Финансовый 10" xfId="130"/>
    <cellStyle name="Финансовый 2" xfId="58"/>
    <cellStyle name="Финансовый 2 12" xfId="171"/>
    <cellStyle name="Финансовый 2 2" xfId="59"/>
    <cellStyle name="Финансовый 2 2 2" xfId="60"/>
    <cellStyle name="Финансовый 2 2 2 2" xfId="61"/>
    <cellStyle name="Финансовый 2 2 2 2 2" xfId="172"/>
    <cellStyle name="Финансовый 2 2 2 3" xfId="173"/>
    <cellStyle name="Финансовый 2 2 2_Школы" xfId="62"/>
    <cellStyle name="Финансовый 2 2 3" xfId="63"/>
    <cellStyle name="Финансовый 2 2 3 2" xfId="174"/>
    <cellStyle name="Финансовый 2 2 4" xfId="175"/>
    <cellStyle name="Финансовый 2 2 5" xfId="176"/>
    <cellStyle name="Финансовый 2 2 6" xfId="177"/>
    <cellStyle name="Финансовый 2 2_Школы" xfId="64"/>
    <cellStyle name="Финансовый 2 3" xfId="65"/>
    <cellStyle name="Финансовый 2 3 2" xfId="66"/>
    <cellStyle name="Финансовый 2 3 2 2" xfId="178"/>
    <cellStyle name="Финансовый 2 3 3" xfId="179"/>
    <cellStyle name="Финансовый 2 3_Школы" xfId="67"/>
    <cellStyle name="Финансовый 2 4" xfId="68"/>
    <cellStyle name="Финансовый 2 4 2" xfId="180"/>
    <cellStyle name="Финансовый 2 5" xfId="114"/>
    <cellStyle name="Финансовый 2_Школы" xfId="69"/>
    <cellStyle name="Финансовый 3" xfId="70"/>
    <cellStyle name="Финансовый 3 2" xfId="71"/>
    <cellStyle name="Финансовый 3 2 2" xfId="72"/>
    <cellStyle name="Финансовый 3 2 2 2" xfId="181"/>
    <cellStyle name="Финансовый 3 2 3" xfId="182"/>
    <cellStyle name="Финансовый 3 2_Школы" xfId="73"/>
    <cellStyle name="Финансовый 3 3" xfId="74"/>
    <cellStyle name="Финансовый 3 3 2" xfId="183"/>
    <cellStyle name="Финансовый 3_Школы" xfId="75"/>
    <cellStyle name="Финансовый 4" xfId="76"/>
    <cellStyle name="Финансовый 4 2" xfId="77"/>
    <cellStyle name="Финансовый 4 2 2" xfId="78"/>
    <cellStyle name="Финансовый 4 2 2 2" xfId="79"/>
    <cellStyle name="Финансовый 4 2 2 2 2" xfId="184"/>
    <cellStyle name="Финансовый 4 2 2 3" xfId="185"/>
    <cellStyle name="Финансовый 4 2 2_Школы" xfId="80"/>
    <cellStyle name="Финансовый 4 2 3" xfId="81"/>
    <cellStyle name="Финансовый 4 2 3 2" xfId="186"/>
    <cellStyle name="Финансовый 4 2 4" xfId="187"/>
    <cellStyle name="Финансовый 4 2 5" xfId="188"/>
    <cellStyle name="Финансовый 4 2 6" xfId="189"/>
    <cellStyle name="Финансовый 4 2_Школы" xfId="82"/>
    <cellStyle name="Финансовый 4 3" xfId="83"/>
    <cellStyle name="Финансовый 4 3 2" xfId="84"/>
    <cellStyle name="Финансовый 4 3 2 2" xfId="85"/>
    <cellStyle name="Финансовый 4 3 2 2 2" xfId="190"/>
    <cellStyle name="Финансовый 4 3 2 3" xfId="191"/>
    <cellStyle name="Финансовый 4 3 2_Школы" xfId="86"/>
    <cellStyle name="Финансовый 4 3 3" xfId="87"/>
    <cellStyle name="Финансовый 4 3 3 2" xfId="192"/>
    <cellStyle name="Финансовый 4 3 4" xfId="193"/>
    <cellStyle name="Финансовый 4 3 5" xfId="194"/>
    <cellStyle name="Финансовый 4 3 6" xfId="195"/>
    <cellStyle name="Финансовый 4 3_Школы" xfId="88"/>
    <cellStyle name="Финансовый 4 4" xfId="89"/>
    <cellStyle name="Финансовый 4 4 2" xfId="90"/>
    <cellStyle name="Финансовый 4 4 2 2" xfId="91"/>
    <cellStyle name="Финансовый 4 4 2 2 2" xfId="196"/>
    <cellStyle name="Финансовый 4 4 2 3" xfId="197"/>
    <cellStyle name="Финансовый 4 4 2_Школы" xfId="92"/>
    <cellStyle name="Финансовый 4 4 3" xfId="93"/>
    <cellStyle name="Финансовый 4 4 3 2" xfId="198"/>
    <cellStyle name="Финансовый 4 4 4" xfId="199"/>
    <cellStyle name="Финансовый 4 4 5" xfId="200"/>
    <cellStyle name="Финансовый 4 4 6" xfId="201"/>
    <cellStyle name="Финансовый 4 4_Школы" xfId="94"/>
    <cellStyle name="Финансовый 4 5" xfId="95"/>
    <cellStyle name="Финансовый 4 5 2" xfId="96"/>
    <cellStyle name="Финансовый 4 5 2 2" xfId="202"/>
    <cellStyle name="Финансовый 4 5 3" xfId="203"/>
    <cellStyle name="Финансовый 4 5_Школы" xfId="97"/>
    <cellStyle name="Финансовый 4 6" xfId="98"/>
    <cellStyle name="Финансовый 4 6 2" xfId="204"/>
    <cellStyle name="Финансовый 4 7" xfId="205"/>
    <cellStyle name="Финансовый 4 8" xfId="206"/>
    <cellStyle name="Финансовый 4 9" xfId="207"/>
    <cellStyle name="Финансовый 4_Школы" xfId="99"/>
    <cellStyle name="Финансовый 5" xfId="100"/>
    <cellStyle name="Финансовый 5 2" xfId="101"/>
    <cellStyle name="Финансовый 5 2 2" xfId="102"/>
    <cellStyle name="Финансовый 5 2 2 2" xfId="208"/>
    <cellStyle name="Финансовый 5 2 3" xfId="209"/>
    <cellStyle name="Финансовый 5 2_Школы" xfId="103"/>
    <cellStyle name="Финансовый 5 3" xfId="104"/>
    <cellStyle name="Финансовый 5 3 2" xfId="210"/>
    <cellStyle name="Финансовый 5 4" xfId="211"/>
    <cellStyle name="Финансовый 5 5" xfId="212"/>
    <cellStyle name="Финансовый 5 6" xfId="213"/>
    <cellStyle name="Финансовый 5_Школы" xfId="105"/>
    <cellStyle name="Финансовый 6" xfId="106"/>
    <cellStyle name="Финансовый 6 2" xfId="107"/>
    <cellStyle name="Финансовый 6 2 2" xfId="214"/>
    <cellStyle name="Финансовый 6 3" xfId="215"/>
    <cellStyle name="Финансовый 6_Школы" xfId="108"/>
    <cellStyle name="Финансовый 7" xfId="109"/>
    <cellStyle name="Финансовый 7 2" xfId="112"/>
    <cellStyle name="Финансовый 7 2 2" xfId="216"/>
    <cellStyle name="Финансовый 7 3" xfId="217"/>
    <cellStyle name="Финансовый 8" xfId="110"/>
    <cellStyle name="Финансовый 8 2" xfId="218"/>
    <cellStyle name="Финансовый 9" xfId="1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579D1C"/>
      <rgbColor rgb="00003300"/>
      <rgbColor rgb="00333300"/>
      <rgbColor rgb="00CE181E"/>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5;&#1075;&#1086;&#1088;&#1086;&#1074;&#1072;&#1070;&#1042;%20&#1085;&#1072;%2009.03.2022\&#1063;&#1072;&#1089;&#1090;&#1085;&#1099;&#1077;\2022\&#1059;&#1090;&#1086;&#1095;&#1085;&#1077;&#1085;&#1085;&#1099;&#1081;%20&#1088;&#1072;&#1089;&#1095;&#1077;&#1090;%20&#1089;&#1091;&#1073;&#1074;&#1077;&#1085;&#1094;&#1080;&#1081;%20&#1095;&#1072;&#1089;&#1090;&#1085;&#1080;&#1082;&#1072;&#1084;%20&#1085;&#1072;%202022%20&#1075;&#1086;&#107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8;&#1077;&#1088;&#1077;&#1093;&#1086;&#1074;&#1072;/&#1041;&#1102;&#1076;&#1078;&#1077;&#1090;/2025/&#1057;&#1091;&#1073;&#1074;&#1077;&#1085;&#1094;&#1080;&#1080;%20&#1085;&#1072;%20&#1044;&#1054;%20&#1080;%20&#1054;&#1054;%20&#1085;&#1072;%20%202025%20&#1075;&#1086;&#1076;_&#1089;&#1074;&#1086;&#1076;_&#1089;%20&#1087;&#1089;&#1080;&#1093;&#1086;&#1083;&#1086;&#1075;&#1072;&#1084;&#1080;%20&#1087;&#1086;%20&#1096;&#1082;&#1086;&#1083;&#1072;&#1084;_31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мативы ДО"/>
      <sheetName val="Нормативы ОО"/>
      <sheetName val="ЧООУ"/>
      <sheetName val="ЧДОУ"/>
      <sheetName val="документы_2021"/>
      <sheetName val="ЧДОУ 2023"/>
      <sheetName val="ЧДОУ 2024"/>
      <sheetName val="Лист1"/>
    </sheetNames>
    <sheetDataSet>
      <sheetData sheetId="0"/>
      <sheetData sheetId="1">
        <row r="459">
          <cell r="D459">
            <v>53675</v>
          </cell>
          <cell r="M459">
            <v>78016</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мативы ДО"/>
      <sheetName val="Нормативы ОО"/>
      <sheetName val="Контингент2025"/>
      <sheetName val="Расчет ДО"/>
      <sheetName val="Расчет ОО"/>
      <sheetName val="Свод"/>
      <sheetName val="сравнение расчетов"/>
      <sheetName val="Лист1"/>
      <sheetName val="ДОУ"/>
      <sheetName val="ООО"/>
      <sheetName val="Лист3"/>
      <sheetName val="контингент"/>
      <sheetName val="Анализ контингента по ООО"/>
      <sheetName val="Анализ контингента по ДОУ"/>
      <sheetName val="Лист2"/>
    </sheetNames>
    <sheetDataSet>
      <sheetData sheetId="0"/>
      <sheetData sheetId="1">
        <row r="71">
          <cell r="D71">
            <v>8.0365688888888911E-2</v>
          </cell>
          <cell r="E71">
            <v>8.0365688888888911E-2</v>
          </cell>
          <cell r="F71">
            <v>8.0365688888888911E-2</v>
          </cell>
          <cell r="G71">
            <v>0.11176</v>
          </cell>
          <cell r="H71">
            <v>0.11176</v>
          </cell>
          <cell r="I71">
            <v>0.11176</v>
          </cell>
          <cell r="J71">
            <v>0.12167</v>
          </cell>
          <cell r="K71">
            <v>0.12167</v>
          </cell>
          <cell r="L71">
            <v>0.12167</v>
          </cell>
          <cell r="M71">
            <v>0.12167</v>
          </cell>
          <cell r="N71">
            <v>0.12167</v>
          </cell>
          <cell r="O71">
            <v>0.12167</v>
          </cell>
        </row>
        <row r="72">
          <cell r="D72">
            <v>8.0365688888888911E-2</v>
          </cell>
          <cell r="E72">
            <v>8.7354009661835763E-2</v>
          </cell>
          <cell r="F72">
            <v>9.5673439153439177E-2</v>
          </cell>
          <cell r="G72">
            <v>0.11176</v>
          </cell>
          <cell r="H72">
            <v>0.12147826086956522</v>
          </cell>
          <cell r="I72">
            <v>0.13304761904761905</v>
          </cell>
          <cell r="J72">
            <v>0.12167</v>
          </cell>
          <cell r="K72">
            <v>0.13225000000000001</v>
          </cell>
          <cell r="L72">
            <v>0.14484523809523808</v>
          </cell>
          <cell r="M72">
            <v>0.12167</v>
          </cell>
          <cell r="N72">
            <v>0.13225000000000001</v>
          </cell>
          <cell r="O72">
            <v>0.14484523809523808</v>
          </cell>
        </row>
        <row r="73">
          <cell r="D73">
            <v>8.0365688888888911E-2</v>
          </cell>
          <cell r="E73">
            <v>0.1130718954248366</v>
          </cell>
          <cell r="F73">
            <v>0.1130718954248366</v>
          </cell>
          <cell r="G73">
            <v>0.11176</v>
          </cell>
          <cell r="H73">
            <v>0.14705882352941177</v>
          </cell>
          <cell r="I73">
            <v>0.14705882352941177</v>
          </cell>
          <cell r="J73">
            <v>0.12167</v>
          </cell>
          <cell r="K73">
            <v>0.15359477124183007</v>
          </cell>
          <cell r="L73">
            <v>0.15359477124183007</v>
          </cell>
          <cell r="M73">
            <v>0.12167</v>
          </cell>
          <cell r="N73">
            <v>0.15359477124183007</v>
          </cell>
          <cell r="O73">
            <v>0.15359477124183007</v>
          </cell>
        </row>
        <row r="74">
          <cell r="D74">
            <v>8.0365688888888911E-2</v>
          </cell>
          <cell r="E74">
            <v>0.13730158730158731</v>
          </cell>
          <cell r="F74">
            <v>0.13730158730158731</v>
          </cell>
          <cell r="G74">
            <v>0.11176</v>
          </cell>
          <cell r="H74">
            <v>0.17857142857142858</v>
          </cell>
          <cell r="I74">
            <v>0.17857142857142858</v>
          </cell>
          <cell r="J74">
            <v>0.12167</v>
          </cell>
          <cell r="K74">
            <v>0.18650793650793651</v>
          </cell>
          <cell r="L74">
            <v>0.18650793650793651</v>
          </cell>
          <cell r="M74">
            <v>0.12167</v>
          </cell>
          <cell r="N74">
            <v>0.18650793650793651</v>
          </cell>
          <cell r="O74">
            <v>0.18650793650793651</v>
          </cell>
        </row>
        <row r="75">
          <cell r="D75">
            <v>8.0365688888888911E-2</v>
          </cell>
          <cell r="E75">
            <v>0.21358024691358027</v>
          </cell>
          <cell r="F75">
            <v>0.21358024691358027</v>
          </cell>
          <cell r="G75">
            <v>0.11176</v>
          </cell>
          <cell r="H75">
            <v>0.27777777777777779</v>
          </cell>
          <cell r="I75">
            <v>0.27777777777777779</v>
          </cell>
          <cell r="J75">
            <v>0.12167</v>
          </cell>
          <cell r="K75">
            <v>0.29012345679012347</v>
          </cell>
          <cell r="L75">
            <v>0.29012345679012347</v>
          </cell>
          <cell r="M75">
            <v>0.12167</v>
          </cell>
          <cell r="N75">
            <v>0.29012345679012347</v>
          </cell>
          <cell r="O75">
            <v>0.29012345679012347</v>
          </cell>
        </row>
        <row r="76">
          <cell r="D76">
            <v>8.0365688888888911E-2</v>
          </cell>
          <cell r="E76">
            <v>0.21358024691358027</v>
          </cell>
          <cell r="F76">
            <v>0.24027777777777778</v>
          </cell>
          <cell r="G76">
            <v>0.11176</v>
          </cell>
          <cell r="H76">
            <v>0.27777777777777779</v>
          </cell>
          <cell r="I76">
            <v>0.3125</v>
          </cell>
          <cell r="J76">
            <v>0.12167</v>
          </cell>
          <cell r="K76">
            <v>0.29012345679012347</v>
          </cell>
          <cell r="L76">
            <v>0.3263888888888889</v>
          </cell>
          <cell r="M76">
            <v>0.12167</v>
          </cell>
          <cell r="N76">
            <v>0.29012345679012347</v>
          </cell>
          <cell r="O76">
            <v>0.3263888888888889</v>
          </cell>
        </row>
        <row r="77">
          <cell r="D77">
            <v>8.0365688888888911E-2</v>
          </cell>
          <cell r="E77">
            <v>0.21358024691358027</v>
          </cell>
          <cell r="F77">
            <v>0.27460317460317463</v>
          </cell>
          <cell r="G77">
            <v>0.11176</v>
          </cell>
          <cell r="H77">
            <v>0.27777777777777779</v>
          </cell>
          <cell r="I77">
            <v>0.35714285714285715</v>
          </cell>
          <cell r="J77">
            <v>0.12167</v>
          </cell>
          <cell r="K77">
            <v>0.29012345679012347</v>
          </cell>
          <cell r="L77">
            <v>0.37301587301587302</v>
          </cell>
          <cell r="M77">
            <v>0.12167</v>
          </cell>
          <cell r="N77">
            <v>0.29012345679012347</v>
          </cell>
          <cell r="O77">
            <v>0.37301587301587302</v>
          </cell>
        </row>
        <row r="78">
          <cell r="D78">
            <v>8.6568222222222241E-2</v>
          </cell>
          <cell r="G78">
            <v>0.12581111111111112</v>
          </cell>
          <cell r="J78">
            <v>0.13819861111111112</v>
          </cell>
          <cell r="M78">
            <v>0.13819861111111112</v>
          </cell>
        </row>
        <row r="79">
          <cell r="D79">
            <v>6.9254577777777784E-2</v>
          </cell>
          <cell r="G79">
            <v>0.1006488888888889</v>
          </cell>
          <cell r="J79">
            <v>0.11055888888888889</v>
          </cell>
          <cell r="M79">
            <v>0.11055888888888889</v>
          </cell>
        </row>
        <row r="80">
          <cell r="D80">
            <v>8.6568222222222241E-2</v>
          </cell>
          <cell r="G80">
            <v>0.12581111111111112</v>
          </cell>
          <cell r="J80">
            <v>0.13819861111111112</v>
          </cell>
          <cell r="M80">
            <v>0.13819861111111112</v>
          </cell>
        </row>
        <row r="81">
          <cell r="D81">
            <v>6.9254577777777784E-2</v>
          </cell>
          <cell r="G81">
            <v>0.1006488888888889</v>
          </cell>
          <cell r="J81">
            <v>0.11055888888888889</v>
          </cell>
          <cell r="M81">
            <v>0.11055888888888889</v>
          </cell>
        </row>
        <row r="82">
          <cell r="D82">
            <v>6.9254577777777784E-2</v>
          </cell>
          <cell r="G82">
            <v>0.1006488888888889</v>
          </cell>
          <cell r="J82">
            <v>0.11055888888888889</v>
          </cell>
          <cell r="M82">
            <v>0.11055888888888889</v>
          </cell>
        </row>
        <row r="83">
          <cell r="D83">
            <v>8.6568222222222241E-2</v>
          </cell>
          <cell r="G83">
            <v>0.12581111111111112</v>
          </cell>
          <cell r="J83">
            <v>0.13819861111111112</v>
          </cell>
          <cell r="M83">
            <v>0.13819861111111112</v>
          </cell>
        </row>
        <row r="84">
          <cell r="D84">
            <v>6.9254577777777784E-2</v>
          </cell>
          <cell r="G84">
            <v>0.1006488888888889</v>
          </cell>
          <cell r="J84">
            <v>0.11055888888888889</v>
          </cell>
          <cell r="M84">
            <v>0.11055888888888889</v>
          </cell>
        </row>
        <row r="85">
          <cell r="D85">
            <v>8.6568222222222241E-2</v>
          </cell>
          <cell r="G85">
            <v>0.12581111111111112</v>
          </cell>
          <cell r="J85">
            <v>0.13819861111111112</v>
          </cell>
          <cell r="M85">
            <v>0.13819861111111112</v>
          </cell>
        </row>
        <row r="86">
          <cell r="D86">
            <v>0.25462962962962965</v>
          </cell>
          <cell r="G86">
            <v>0.33703703703703702</v>
          </cell>
          <cell r="J86">
            <v>0.3611111111111111</v>
          </cell>
          <cell r="M86" t="str">
            <v>x</v>
          </cell>
        </row>
        <row r="87">
          <cell r="D87">
            <v>0.15277777777777779</v>
          </cell>
          <cell r="G87">
            <v>0.20222222222222222</v>
          </cell>
          <cell r="J87">
            <v>0.21666666666666667</v>
          </cell>
          <cell r="M87" t="str">
            <v>x</v>
          </cell>
        </row>
        <row r="88">
          <cell r="D88">
            <v>0.19097222222222221</v>
          </cell>
          <cell r="G88">
            <v>0.25277777777777777</v>
          </cell>
          <cell r="J88">
            <v>0.27083333333333331</v>
          </cell>
          <cell r="M88" t="str">
            <v>x</v>
          </cell>
        </row>
        <row r="89">
          <cell r="D89">
            <v>0.12731481481481483</v>
          </cell>
          <cell r="G89">
            <v>0.16851851851851851</v>
          </cell>
          <cell r="J89">
            <v>0.18055555555555555</v>
          </cell>
          <cell r="M89" t="str">
            <v>x</v>
          </cell>
        </row>
        <row r="90">
          <cell r="D90">
            <v>0.12731481481481483</v>
          </cell>
          <cell r="G90">
            <v>0.16851851851851851</v>
          </cell>
          <cell r="J90">
            <v>0.18055555555555555</v>
          </cell>
          <cell r="M90" t="str">
            <v>x</v>
          </cell>
        </row>
        <row r="91">
          <cell r="D91">
            <v>0.15277777777777779</v>
          </cell>
          <cell r="G91">
            <v>0.20222222222222222</v>
          </cell>
          <cell r="J91">
            <v>0.21666666666666667</v>
          </cell>
          <cell r="M91" t="str">
            <v>x</v>
          </cell>
        </row>
        <row r="92">
          <cell r="D92">
            <v>0.12731481481481483</v>
          </cell>
          <cell r="G92">
            <v>0.16851851851851851</v>
          </cell>
          <cell r="J92">
            <v>0.18055555555555555</v>
          </cell>
          <cell r="M92" t="str">
            <v>x</v>
          </cell>
        </row>
        <row r="93">
          <cell r="D93">
            <v>0.19097222222222221</v>
          </cell>
          <cell r="G93">
            <v>0.25277777777777777</v>
          </cell>
          <cell r="J93">
            <v>0.27083333333333331</v>
          </cell>
          <cell r="M93" t="str">
            <v>x</v>
          </cell>
        </row>
        <row r="94">
          <cell r="D94">
            <v>0.25462962962962965</v>
          </cell>
          <cell r="G94">
            <v>0.33703703703703702</v>
          </cell>
          <cell r="J94">
            <v>0.3611111111111111</v>
          </cell>
          <cell r="M94" t="str">
            <v>x</v>
          </cell>
        </row>
        <row r="95">
          <cell r="D95">
            <v>0.15277777777777779</v>
          </cell>
          <cell r="G95">
            <v>0.20222222222222222</v>
          </cell>
          <cell r="J95">
            <v>0.21666666666666667</v>
          </cell>
          <cell r="M95" t="str">
            <v>x</v>
          </cell>
        </row>
        <row r="96">
          <cell r="D96">
            <v>0.19097222222222221</v>
          </cell>
          <cell r="G96">
            <v>0.25277777777777777</v>
          </cell>
          <cell r="J96">
            <v>0.27083333333333331</v>
          </cell>
          <cell r="M96" t="str">
            <v>x</v>
          </cell>
        </row>
        <row r="97">
          <cell r="D97">
            <v>0.12731481481481483</v>
          </cell>
          <cell r="G97">
            <v>0.16851851851851851</v>
          </cell>
          <cell r="J97">
            <v>0.18055555555555555</v>
          </cell>
          <cell r="M97" t="str">
            <v>x</v>
          </cell>
        </row>
        <row r="98">
          <cell r="D98">
            <v>0.15277777777777779</v>
          </cell>
          <cell r="G98">
            <v>0.20222222222222222</v>
          </cell>
          <cell r="J98">
            <v>0.21666666666666667</v>
          </cell>
          <cell r="M98" t="str">
            <v>x</v>
          </cell>
        </row>
        <row r="99">
          <cell r="D99">
            <v>0.19097222222222221</v>
          </cell>
          <cell r="G99">
            <v>0.25277777777777777</v>
          </cell>
          <cell r="J99">
            <v>0.27083333333333331</v>
          </cell>
          <cell r="M99" t="str">
            <v>x</v>
          </cell>
        </row>
        <row r="100">
          <cell r="D100">
            <v>0.12731481481481483</v>
          </cell>
          <cell r="G100">
            <v>0.16851851851851851</v>
          </cell>
          <cell r="J100">
            <v>0.18055555555555555</v>
          </cell>
          <cell r="M100" t="str">
            <v>x</v>
          </cell>
        </row>
        <row r="101">
          <cell r="D101">
            <v>0.25462962962962965</v>
          </cell>
          <cell r="G101">
            <v>0.33703703703703702</v>
          </cell>
          <cell r="J101">
            <v>0.3611111111111111</v>
          </cell>
          <cell r="M101" t="str">
            <v>x</v>
          </cell>
        </row>
        <row r="102">
          <cell r="D102">
            <v>0.30555555555555558</v>
          </cell>
          <cell r="G102">
            <v>0.40444444444444444</v>
          </cell>
          <cell r="J102">
            <v>0.43333333333333335</v>
          </cell>
          <cell r="M102" t="str">
            <v>x</v>
          </cell>
        </row>
        <row r="103">
          <cell r="D103">
            <v>0.15277777777777779</v>
          </cell>
          <cell r="G103">
            <v>0.20222222222222222</v>
          </cell>
          <cell r="J103">
            <v>0.21666666666666667</v>
          </cell>
          <cell r="M103" t="str">
            <v>x</v>
          </cell>
        </row>
        <row r="104">
          <cell r="D104">
            <v>0.19097222222222221</v>
          </cell>
          <cell r="G104">
            <v>0.25277777777777777</v>
          </cell>
          <cell r="J104">
            <v>0.27083333333333331</v>
          </cell>
          <cell r="M104" t="str">
            <v>x</v>
          </cell>
        </row>
        <row r="105">
          <cell r="D105">
            <v>0.12731481481481483</v>
          </cell>
          <cell r="G105">
            <v>0.16851851851851851</v>
          </cell>
          <cell r="J105">
            <v>0.18055555555555555</v>
          </cell>
          <cell r="M105" t="str">
            <v>x</v>
          </cell>
        </row>
        <row r="106">
          <cell r="D106">
            <v>5.9088888888888899E-2</v>
          </cell>
          <cell r="G106">
            <v>6.6513777777777783E-2</v>
          </cell>
          <cell r="J106">
            <v>6.9882222222222221E-2</v>
          </cell>
          <cell r="M106" t="str">
            <v>x</v>
          </cell>
        </row>
        <row r="107">
          <cell r="D107">
            <v>0.44444444444444442</v>
          </cell>
          <cell r="G107">
            <v>0.55555555555555558</v>
          </cell>
          <cell r="J107">
            <v>0.61111111111111116</v>
          </cell>
          <cell r="M107" t="str">
            <v>x</v>
          </cell>
        </row>
        <row r="108">
          <cell r="D108">
            <v>1.2500000000000001E-2</v>
          </cell>
          <cell r="G108">
            <v>2.361111111111111E-2</v>
          </cell>
          <cell r="J108">
            <v>2.6388888888888889E-2</v>
          </cell>
          <cell r="M108" t="str">
            <v>x</v>
          </cell>
        </row>
        <row r="112">
          <cell r="D112">
            <v>0</v>
          </cell>
          <cell r="G112">
            <v>0</v>
          </cell>
          <cell r="J112">
            <v>0</v>
          </cell>
          <cell r="M112">
            <v>0</v>
          </cell>
        </row>
        <row r="113">
          <cell r="D113">
            <v>0</v>
          </cell>
          <cell r="G113">
            <v>0</v>
          </cell>
          <cell r="J113">
            <v>0</v>
          </cell>
          <cell r="M113">
            <v>0</v>
          </cell>
        </row>
        <row r="114">
          <cell r="D114">
            <v>0</v>
          </cell>
          <cell r="G114">
            <v>0</v>
          </cell>
          <cell r="J114">
            <v>0</v>
          </cell>
          <cell r="M114">
            <v>0</v>
          </cell>
        </row>
        <row r="115">
          <cell r="D115">
            <v>0</v>
          </cell>
          <cell r="G115">
            <v>0</v>
          </cell>
          <cell r="J115">
            <v>0</v>
          </cell>
          <cell r="M115">
            <v>0</v>
          </cell>
        </row>
        <row r="116">
          <cell r="D116">
            <v>0</v>
          </cell>
          <cell r="G116">
            <v>0</v>
          </cell>
          <cell r="J116">
            <v>0</v>
          </cell>
          <cell r="M116">
            <v>0</v>
          </cell>
        </row>
        <row r="117">
          <cell r="D117">
            <v>0.14428037037037039</v>
          </cell>
          <cell r="G117">
            <v>0.2096851851851852</v>
          </cell>
          <cell r="J117">
            <v>0.23033101851851853</v>
          </cell>
          <cell r="M117">
            <v>0.23033101851851853</v>
          </cell>
        </row>
        <row r="118">
          <cell r="D118">
            <v>0</v>
          </cell>
          <cell r="G118">
            <v>0</v>
          </cell>
          <cell r="J118">
            <v>0</v>
          </cell>
          <cell r="M118">
            <v>0</v>
          </cell>
        </row>
        <row r="119">
          <cell r="D119">
            <v>0.14428037037037039</v>
          </cell>
          <cell r="G119">
            <v>0.2096851851851852</v>
          </cell>
          <cell r="J119">
            <v>0.23033101851851853</v>
          </cell>
          <cell r="M119">
            <v>0.23033101851851853</v>
          </cell>
        </row>
        <row r="120">
          <cell r="D120">
            <v>0</v>
          </cell>
          <cell r="G120">
            <v>0</v>
          </cell>
          <cell r="J120">
            <v>0</v>
          </cell>
          <cell r="M120" t="str">
            <v>x</v>
          </cell>
        </row>
        <row r="121">
          <cell r="D121">
            <v>0</v>
          </cell>
          <cell r="G121">
            <v>0</v>
          </cell>
          <cell r="J121">
            <v>0</v>
          </cell>
          <cell r="M121" t="str">
            <v>x</v>
          </cell>
        </row>
        <row r="122">
          <cell r="D122">
            <v>0</v>
          </cell>
          <cell r="G122">
            <v>0</v>
          </cell>
          <cell r="J122">
            <v>0</v>
          </cell>
          <cell r="M122" t="str">
            <v>x</v>
          </cell>
        </row>
        <row r="123">
          <cell r="D123">
            <v>0</v>
          </cell>
          <cell r="G123">
            <v>0</v>
          </cell>
          <cell r="J123">
            <v>0</v>
          </cell>
          <cell r="M123" t="str">
            <v>x</v>
          </cell>
        </row>
        <row r="124">
          <cell r="D124">
            <v>0</v>
          </cell>
          <cell r="G124">
            <v>0</v>
          </cell>
          <cell r="J124">
            <v>0</v>
          </cell>
          <cell r="M124" t="str">
            <v>x</v>
          </cell>
        </row>
        <row r="125">
          <cell r="D125">
            <v>0.12731481481481483</v>
          </cell>
          <cell r="G125">
            <v>0.16851851851851851</v>
          </cell>
          <cell r="J125">
            <v>0.18055555555555555</v>
          </cell>
          <cell r="M125" t="str">
            <v>x</v>
          </cell>
        </row>
        <row r="126">
          <cell r="D126">
            <v>0</v>
          </cell>
          <cell r="G126">
            <v>0</v>
          </cell>
          <cell r="J126">
            <v>0</v>
          </cell>
          <cell r="M126" t="str">
            <v>x</v>
          </cell>
        </row>
        <row r="127">
          <cell r="D127">
            <v>0.12731481481481483</v>
          </cell>
          <cell r="G127">
            <v>0.16851851851851851</v>
          </cell>
          <cell r="J127">
            <v>0.18055555555555555</v>
          </cell>
          <cell r="M127" t="str">
            <v>x</v>
          </cell>
        </row>
        <row r="128">
          <cell r="D128">
            <v>0</v>
          </cell>
          <cell r="G128">
            <v>0</v>
          </cell>
          <cell r="J128">
            <v>0</v>
          </cell>
          <cell r="M128" t="str">
            <v>x</v>
          </cell>
        </row>
        <row r="129">
          <cell r="D129">
            <v>0</v>
          </cell>
          <cell r="G129">
            <v>0</v>
          </cell>
          <cell r="J129">
            <v>0</v>
          </cell>
          <cell r="M129" t="str">
            <v>x</v>
          </cell>
        </row>
        <row r="130">
          <cell r="D130">
            <v>0</v>
          </cell>
          <cell r="G130">
            <v>0</v>
          </cell>
          <cell r="J130">
            <v>0</v>
          </cell>
          <cell r="M130" t="str">
            <v>x</v>
          </cell>
        </row>
        <row r="131">
          <cell r="D131">
            <v>0</v>
          </cell>
          <cell r="G131">
            <v>0</v>
          </cell>
          <cell r="J131">
            <v>0</v>
          </cell>
          <cell r="M131" t="str">
            <v>x</v>
          </cell>
        </row>
        <row r="132">
          <cell r="D132">
            <v>0.12731481481481483</v>
          </cell>
          <cell r="G132">
            <v>0.16851851851851851</v>
          </cell>
          <cell r="J132">
            <v>0.18055555555555555</v>
          </cell>
          <cell r="M132" t="str">
            <v>x</v>
          </cell>
        </row>
        <row r="133">
          <cell r="D133">
            <v>0.12731481481481483</v>
          </cell>
          <cell r="G133">
            <v>0.16851851851851851</v>
          </cell>
          <cell r="J133">
            <v>0.18055555555555555</v>
          </cell>
          <cell r="M133" t="str">
            <v>x</v>
          </cell>
        </row>
        <row r="134">
          <cell r="D134">
            <v>0.12731481481481483</v>
          </cell>
          <cell r="G134">
            <v>0.16851851851851851</v>
          </cell>
          <cell r="J134">
            <v>0.18055555555555555</v>
          </cell>
          <cell r="M134" t="str">
            <v>x</v>
          </cell>
        </row>
        <row r="135">
          <cell r="D135">
            <v>0</v>
          </cell>
          <cell r="G135">
            <v>0</v>
          </cell>
          <cell r="J135">
            <v>0</v>
          </cell>
          <cell r="M135" t="str">
            <v>x</v>
          </cell>
        </row>
        <row r="136">
          <cell r="D136">
            <v>0</v>
          </cell>
          <cell r="G136">
            <v>0</v>
          </cell>
          <cell r="J136">
            <v>0</v>
          </cell>
          <cell r="M136" t="str">
            <v>x</v>
          </cell>
        </row>
        <row r="137">
          <cell r="D137">
            <v>0.12731481481481483</v>
          </cell>
          <cell r="G137">
            <v>0.16851851851851851</v>
          </cell>
          <cell r="J137">
            <v>0.18055555555555555</v>
          </cell>
          <cell r="M137" t="str">
            <v>x</v>
          </cell>
        </row>
        <row r="138">
          <cell r="D138">
            <v>0.12731481481481483</v>
          </cell>
          <cell r="G138">
            <v>0.16851851851851851</v>
          </cell>
          <cell r="J138">
            <v>0.18055555555555555</v>
          </cell>
          <cell r="M138" t="str">
            <v>x</v>
          </cell>
        </row>
        <row r="139">
          <cell r="D139">
            <v>0.12731481481481483</v>
          </cell>
          <cell r="G139">
            <v>0.16851851851851851</v>
          </cell>
          <cell r="J139">
            <v>0.18055555555555555</v>
          </cell>
          <cell r="M139" t="str">
            <v>x</v>
          </cell>
        </row>
        <row r="142">
          <cell r="D142">
            <v>0.1111111111111111</v>
          </cell>
          <cell r="G142">
            <v>0.1111111111111111</v>
          </cell>
          <cell r="J142">
            <v>0.1111111111111111</v>
          </cell>
          <cell r="M142">
            <v>0.1111111111111111</v>
          </cell>
        </row>
        <row r="143">
          <cell r="D143">
            <v>0.1111111111111111</v>
          </cell>
          <cell r="G143">
            <v>0.1111111111111111</v>
          </cell>
          <cell r="J143">
            <v>0.1111111111111111</v>
          </cell>
          <cell r="M143">
            <v>0.1111111111111111</v>
          </cell>
        </row>
        <row r="144">
          <cell r="D144">
            <v>0.1111111111111111</v>
          </cell>
          <cell r="G144">
            <v>0.1111111111111111</v>
          </cell>
          <cell r="J144">
            <v>0.1111111111111111</v>
          </cell>
          <cell r="M144">
            <v>0.1111111111111111</v>
          </cell>
        </row>
        <row r="145">
          <cell r="D145">
            <v>0.1111111111111111</v>
          </cell>
          <cell r="G145">
            <v>0.1111111111111111</v>
          </cell>
          <cell r="J145">
            <v>0.1111111111111111</v>
          </cell>
          <cell r="M145">
            <v>0.1111111111111111</v>
          </cell>
        </row>
        <row r="146">
          <cell r="D146">
            <v>0</v>
          </cell>
          <cell r="G146">
            <v>0</v>
          </cell>
          <cell r="J146">
            <v>0</v>
          </cell>
          <cell r="M146">
            <v>0</v>
          </cell>
        </row>
        <row r="147">
          <cell r="D147">
            <v>0.1111111111111111</v>
          </cell>
          <cell r="G147">
            <v>0.1111111111111111</v>
          </cell>
          <cell r="J147">
            <v>0.1111111111111111</v>
          </cell>
          <cell r="M147">
            <v>0.1111111111111111</v>
          </cell>
        </row>
        <row r="148">
          <cell r="D148">
            <v>0.1111111111111111</v>
          </cell>
          <cell r="G148">
            <v>0.1111111111111111</v>
          </cell>
          <cell r="J148">
            <v>0.1111111111111111</v>
          </cell>
          <cell r="M148">
            <v>0.1111111111111111</v>
          </cell>
        </row>
        <row r="149">
          <cell r="D149">
            <v>0.1111111111111111</v>
          </cell>
          <cell r="G149">
            <v>0.1111111111111111</v>
          </cell>
          <cell r="J149">
            <v>0.1111111111111111</v>
          </cell>
          <cell r="M149">
            <v>0.1111111111111111</v>
          </cell>
        </row>
        <row r="150">
          <cell r="D150">
            <v>0.1111111111111111</v>
          </cell>
          <cell r="G150">
            <v>0.1111111111111111</v>
          </cell>
          <cell r="J150">
            <v>0.1111111111111111</v>
          </cell>
          <cell r="M150" t="str">
            <v>x</v>
          </cell>
        </row>
        <row r="151">
          <cell r="D151">
            <v>0.1111111111111111</v>
          </cell>
          <cell r="G151">
            <v>0.1111111111111111</v>
          </cell>
          <cell r="J151">
            <v>0.1111111111111111</v>
          </cell>
          <cell r="M151" t="str">
            <v>x</v>
          </cell>
        </row>
        <row r="152">
          <cell r="D152">
            <v>0.1111111111111111</v>
          </cell>
          <cell r="G152">
            <v>0.1111111111111111</v>
          </cell>
          <cell r="J152">
            <v>0.1111111111111111</v>
          </cell>
          <cell r="M152" t="str">
            <v>x</v>
          </cell>
        </row>
        <row r="153">
          <cell r="D153">
            <v>0.1111111111111111</v>
          </cell>
          <cell r="G153">
            <v>0.1111111111111111</v>
          </cell>
          <cell r="J153">
            <v>0.1111111111111111</v>
          </cell>
          <cell r="M153" t="str">
            <v>x</v>
          </cell>
        </row>
        <row r="154">
          <cell r="D154">
            <v>0</v>
          </cell>
          <cell r="G154">
            <v>0</v>
          </cell>
          <cell r="J154">
            <v>0</v>
          </cell>
          <cell r="M154" t="str">
            <v>x</v>
          </cell>
        </row>
        <row r="155">
          <cell r="D155">
            <v>0.1111111111111111</v>
          </cell>
          <cell r="G155">
            <v>0.1111111111111111</v>
          </cell>
          <cell r="J155">
            <v>0.1111111111111111</v>
          </cell>
          <cell r="M155" t="str">
            <v>x</v>
          </cell>
        </row>
        <row r="156">
          <cell r="D156">
            <v>0.1111111111111111</v>
          </cell>
          <cell r="G156">
            <v>0.1111111111111111</v>
          </cell>
          <cell r="J156">
            <v>0.1111111111111111</v>
          </cell>
          <cell r="M156" t="str">
            <v>x</v>
          </cell>
        </row>
        <row r="157">
          <cell r="D157">
            <v>0.1111111111111111</v>
          </cell>
          <cell r="G157">
            <v>0.1111111111111111</v>
          </cell>
          <cell r="J157">
            <v>0.1111111111111111</v>
          </cell>
          <cell r="M157" t="str">
            <v>x</v>
          </cell>
        </row>
        <row r="158">
          <cell r="D158">
            <v>0.1111111111111111</v>
          </cell>
          <cell r="G158">
            <v>0.1111111111111111</v>
          </cell>
          <cell r="J158">
            <v>0.1111111111111111</v>
          </cell>
          <cell r="M158" t="str">
            <v>x</v>
          </cell>
        </row>
        <row r="159">
          <cell r="D159">
            <v>0.1111111111111111</v>
          </cell>
          <cell r="G159">
            <v>0.1111111111111111</v>
          </cell>
          <cell r="J159">
            <v>0.1111111111111111</v>
          </cell>
          <cell r="M159" t="str">
            <v>x</v>
          </cell>
        </row>
        <row r="160">
          <cell r="D160">
            <v>0.1111111111111111</v>
          </cell>
          <cell r="G160">
            <v>0.1111111111111111</v>
          </cell>
          <cell r="J160">
            <v>0.1111111111111111</v>
          </cell>
          <cell r="M160" t="str">
            <v>x</v>
          </cell>
        </row>
        <row r="161">
          <cell r="D161">
            <v>0.1111111111111111</v>
          </cell>
          <cell r="G161">
            <v>0.1111111111111111</v>
          </cell>
          <cell r="J161">
            <v>0.1111111111111111</v>
          </cell>
          <cell r="M161" t="str">
            <v>x</v>
          </cell>
        </row>
        <row r="162">
          <cell r="D162">
            <v>0.1111111111111111</v>
          </cell>
          <cell r="G162">
            <v>0.1111111111111111</v>
          </cell>
          <cell r="J162">
            <v>0.1111111111111111</v>
          </cell>
          <cell r="M162" t="str">
            <v>x</v>
          </cell>
        </row>
        <row r="163">
          <cell r="D163">
            <v>0.1111111111111111</v>
          </cell>
          <cell r="G163">
            <v>0.1111111111111111</v>
          </cell>
          <cell r="J163">
            <v>0.1111111111111111</v>
          </cell>
          <cell r="M163" t="str">
            <v>x</v>
          </cell>
        </row>
        <row r="164">
          <cell r="D164">
            <v>0.1111111111111111</v>
          </cell>
          <cell r="G164">
            <v>0.1111111111111111</v>
          </cell>
          <cell r="J164">
            <v>0.1111111111111111</v>
          </cell>
          <cell r="M164" t="str">
            <v>x</v>
          </cell>
        </row>
        <row r="165">
          <cell r="D165">
            <v>0.1111111111111111</v>
          </cell>
          <cell r="G165">
            <v>0.1111111111111111</v>
          </cell>
          <cell r="J165">
            <v>0.1111111111111111</v>
          </cell>
          <cell r="M165" t="str">
            <v>x</v>
          </cell>
        </row>
        <row r="166">
          <cell r="D166">
            <v>0.1111111111111111</v>
          </cell>
          <cell r="G166">
            <v>0.1111111111111111</v>
          </cell>
          <cell r="J166">
            <v>0.1111111111111111</v>
          </cell>
          <cell r="M166" t="str">
            <v>x</v>
          </cell>
        </row>
        <row r="167">
          <cell r="D167">
            <v>0.1111111111111111</v>
          </cell>
          <cell r="G167">
            <v>0.1111111111111111</v>
          </cell>
          <cell r="J167">
            <v>0.1111111111111111</v>
          </cell>
          <cell r="M167" t="str">
            <v>x</v>
          </cell>
        </row>
        <row r="168">
          <cell r="D168">
            <v>0.1111111111111111</v>
          </cell>
          <cell r="G168">
            <v>0.1111111111111111</v>
          </cell>
          <cell r="J168">
            <v>0.1111111111111111</v>
          </cell>
          <cell r="M168" t="str">
            <v>x</v>
          </cell>
        </row>
        <row r="169">
          <cell r="D169">
            <v>0.1111111111111111</v>
          </cell>
          <cell r="G169">
            <v>0.1111111111111111</v>
          </cell>
          <cell r="J169">
            <v>0.1111111111111111</v>
          </cell>
          <cell r="M169" t="str">
            <v>x</v>
          </cell>
        </row>
        <row r="172">
          <cell r="D172">
            <v>0</v>
          </cell>
          <cell r="G172">
            <v>0</v>
          </cell>
          <cell r="J172">
            <v>0</v>
          </cell>
          <cell r="M172">
            <v>0</v>
          </cell>
        </row>
        <row r="173">
          <cell r="D173">
            <v>0</v>
          </cell>
          <cell r="G173">
            <v>0</v>
          </cell>
          <cell r="J173">
            <v>0</v>
          </cell>
          <cell r="M173">
            <v>0</v>
          </cell>
        </row>
        <row r="174">
          <cell r="D174">
            <v>0</v>
          </cell>
          <cell r="G174">
            <v>0</v>
          </cell>
          <cell r="J174">
            <v>0</v>
          </cell>
          <cell r="M174">
            <v>0</v>
          </cell>
        </row>
        <row r="175">
          <cell r="D175">
            <v>0</v>
          </cell>
          <cell r="G175">
            <v>0</v>
          </cell>
          <cell r="J175">
            <v>0</v>
          </cell>
          <cell r="M175">
            <v>0</v>
          </cell>
        </row>
        <row r="176">
          <cell r="D176">
            <v>0.1111111111111111</v>
          </cell>
          <cell r="G176">
            <v>0.1111111111111111</v>
          </cell>
          <cell r="J176">
            <v>0.1111111111111111</v>
          </cell>
          <cell r="M176">
            <v>0.1111111111111111</v>
          </cell>
        </row>
        <row r="177">
          <cell r="D177">
            <v>0.1111111111111111</v>
          </cell>
          <cell r="G177">
            <v>0.1111111111111111</v>
          </cell>
          <cell r="J177">
            <v>0.1111111111111111</v>
          </cell>
          <cell r="M177">
            <v>0.1111111111111111</v>
          </cell>
        </row>
        <row r="178">
          <cell r="D178">
            <v>0.1111111111111111</v>
          </cell>
          <cell r="G178">
            <v>0.1111111111111111</v>
          </cell>
          <cell r="J178">
            <v>0.1111111111111111</v>
          </cell>
          <cell r="M178">
            <v>0.1111111111111111</v>
          </cell>
        </row>
        <row r="179">
          <cell r="D179">
            <v>0</v>
          </cell>
          <cell r="G179">
            <v>0</v>
          </cell>
          <cell r="J179">
            <v>0</v>
          </cell>
          <cell r="M179">
            <v>0</v>
          </cell>
        </row>
        <row r="180">
          <cell r="D180">
            <v>0</v>
          </cell>
          <cell r="G180">
            <v>0</v>
          </cell>
          <cell r="J180">
            <v>0</v>
          </cell>
          <cell r="M180" t="str">
            <v>x</v>
          </cell>
        </row>
        <row r="181">
          <cell r="D181">
            <v>0</v>
          </cell>
          <cell r="G181">
            <v>0</v>
          </cell>
          <cell r="J181">
            <v>0</v>
          </cell>
          <cell r="M181" t="str">
            <v>x</v>
          </cell>
        </row>
        <row r="182">
          <cell r="D182">
            <v>0</v>
          </cell>
          <cell r="G182">
            <v>0</v>
          </cell>
          <cell r="J182">
            <v>0</v>
          </cell>
          <cell r="M182" t="str">
            <v>x</v>
          </cell>
        </row>
        <row r="183">
          <cell r="D183">
            <v>0</v>
          </cell>
          <cell r="G183">
            <v>0</v>
          </cell>
          <cell r="J183">
            <v>0</v>
          </cell>
          <cell r="M183" t="str">
            <v>x</v>
          </cell>
        </row>
        <row r="184">
          <cell r="D184">
            <v>0.1111111111111111</v>
          </cell>
          <cell r="G184">
            <v>0.1111111111111111</v>
          </cell>
          <cell r="J184">
            <v>0.1111111111111111</v>
          </cell>
          <cell r="M184" t="str">
            <v>x</v>
          </cell>
        </row>
        <row r="185">
          <cell r="D185">
            <v>0.1111111111111111</v>
          </cell>
          <cell r="G185">
            <v>0.1111111111111111</v>
          </cell>
          <cell r="J185">
            <v>0.1111111111111111</v>
          </cell>
          <cell r="M185" t="str">
            <v>x</v>
          </cell>
        </row>
        <row r="186">
          <cell r="D186">
            <v>0.1111111111111111</v>
          </cell>
          <cell r="G186">
            <v>0.1111111111111111</v>
          </cell>
          <cell r="J186">
            <v>0.1111111111111111</v>
          </cell>
          <cell r="M186" t="str">
            <v>x</v>
          </cell>
        </row>
        <row r="187">
          <cell r="D187">
            <v>0</v>
          </cell>
          <cell r="G187">
            <v>0</v>
          </cell>
          <cell r="J187">
            <v>0</v>
          </cell>
          <cell r="M187" t="str">
            <v>x</v>
          </cell>
        </row>
        <row r="188">
          <cell r="D188">
            <v>0</v>
          </cell>
          <cell r="G188">
            <v>0</v>
          </cell>
          <cell r="J188">
            <v>0</v>
          </cell>
          <cell r="M188" t="str">
            <v>x</v>
          </cell>
        </row>
        <row r="189">
          <cell r="D189">
            <v>0</v>
          </cell>
          <cell r="G189">
            <v>0</v>
          </cell>
          <cell r="J189">
            <v>0</v>
          </cell>
          <cell r="M189" t="str">
            <v>x</v>
          </cell>
        </row>
        <row r="190">
          <cell r="D190">
            <v>0</v>
          </cell>
          <cell r="G190">
            <v>0</v>
          </cell>
          <cell r="J190">
            <v>0</v>
          </cell>
          <cell r="M190" t="str">
            <v>x</v>
          </cell>
        </row>
        <row r="191">
          <cell r="D191">
            <v>0</v>
          </cell>
          <cell r="G191">
            <v>0</v>
          </cell>
          <cell r="J191">
            <v>0</v>
          </cell>
          <cell r="M191" t="str">
            <v>x</v>
          </cell>
        </row>
        <row r="192">
          <cell r="D192">
            <v>0.1111111111111111</v>
          </cell>
          <cell r="G192">
            <v>0.1111111111111111</v>
          </cell>
          <cell r="J192">
            <v>0.1111111111111111</v>
          </cell>
          <cell r="M192" t="str">
            <v>x</v>
          </cell>
        </row>
        <row r="193">
          <cell r="D193">
            <v>0</v>
          </cell>
          <cell r="G193">
            <v>0</v>
          </cell>
          <cell r="J193">
            <v>0</v>
          </cell>
          <cell r="M193" t="str">
            <v>x</v>
          </cell>
        </row>
        <row r="194">
          <cell r="D194">
            <v>0.1111111111111111</v>
          </cell>
          <cell r="G194">
            <v>0.1111111111111111</v>
          </cell>
          <cell r="J194">
            <v>0.1111111111111111</v>
          </cell>
          <cell r="M194" t="str">
            <v>x</v>
          </cell>
        </row>
        <row r="195">
          <cell r="D195">
            <v>0</v>
          </cell>
          <cell r="G195">
            <v>0</v>
          </cell>
          <cell r="J195">
            <v>0</v>
          </cell>
          <cell r="M195" t="str">
            <v>x</v>
          </cell>
        </row>
        <row r="196">
          <cell r="D196">
            <v>0</v>
          </cell>
          <cell r="G196">
            <v>0</v>
          </cell>
          <cell r="J196">
            <v>0</v>
          </cell>
          <cell r="M196" t="str">
            <v>x</v>
          </cell>
        </row>
        <row r="197">
          <cell r="D197">
            <v>0.1111111111111111</v>
          </cell>
          <cell r="G197">
            <v>0.1111111111111111</v>
          </cell>
          <cell r="J197">
            <v>0.1111111111111111</v>
          </cell>
          <cell r="M197" t="str">
            <v>x</v>
          </cell>
        </row>
        <row r="198">
          <cell r="D198">
            <v>0</v>
          </cell>
          <cell r="G198">
            <v>0</v>
          </cell>
          <cell r="J198">
            <v>0</v>
          </cell>
          <cell r="M198" t="str">
            <v>x</v>
          </cell>
        </row>
        <row r="199">
          <cell r="D199">
            <v>0.1111111111111111</v>
          </cell>
          <cell r="G199">
            <v>0.1111111111111111</v>
          </cell>
          <cell r="J199">
            <v>0.1111111111111111</v>
          </cell>
          <cell r="M199" t="str">
            <v>x</v>
          </cell>
        </row>
        <row r="210">
          <cell r="D210">
            <v>0</v>
          </cell>
          <cell r="G210">
            <v>0</v>
          </cell>
          <cell r="J210">
            <v>0</v>
          </cell>
          <cell r="M210">
            <v>0</v>
          </cell>
        </row>
        <row r="211">
          <cell r="D211">
            <v>0</v>
          </cell>
          <cell r="G211">
            <v>0</v>
          </cell>
          <cell r="J211">
            <v>0</v>
          </cell>
          <cell r="M211">
            <v>0</v>
          </cell>
        </row>
        <row r="212">
          <cell r="D212">
            <v>0.05</v>
          </cell>
          <cell r="G212">
            <v>0</v>
          </cell>
          <cell r="J212">
            <v>0</v>
          </cell>
          <cell r="M212">
            <v>0</v>
          </cell>
        </row>
        <row r="213">
          <cell r="D213">
            <v>0.05</v>
          </cell>
          <cell r="G213">
            <v>0</v>
          </cell>
          <cell r="J213">
            <v>0</v>
          </cell>
          <cell r="M213">
            <v>0</v>
          </cell>
        </row>
        <row r="214">
          <cell r="D214">
            <v>0.05</v>
          </cell>
          <cell r="G214">
            <v>0.1111111111111111</v>
          </cell>
          <cell r="J214">
            <v>0.1111111111111111</v>
          </cell>
          <cell r="M214">
            <v>0.1111111111111111</v>
          </cell>
        </row>
        <row r="215">
          <cell r="D215">
            <v>0.05</v>
          </cell>
          <cell r="G215">
            <v>0.1111111111111111</v>
          </cell>
          <cell r="J215">
            <v>0.1111111111111111</v>
          </cell>
          <cell r="M215">
            <v>0.1111111111111111</v>
          </cell>
        </row>
        <row r="216">
          <cell r="D216">
            <v>0.05</v>
          </cell>
          <cell r="G216">
            <v>0.1111111111111111</v>
          </cell>
          <cell r="J216">
            <v>0.1111111111111111</v>
          </cell>
          <cell r="M216">
            <v>0.1111111111111111</v>
          </cell>
        </row>
        <row r="217">
          <cell r="D217">
            <v>0.05</v>
          </cell>
          <cell r="G217">
            <v>0</v>
          </cell>
          <cell r="J217">
            <v>0</v>
          </cell>
          <cell r="M217">
            <v>0</v>
          </cell>
        </row>
        <row r="218">
          <cell r="D218">
            <v>0</v>
          </cell>
          <cell r="G218">
            <v>0</v>
          </cell>
          <cell r="J218">
            <v>0</v>
          </cell>
          <cell r="M218" t="str">
            <v>x</v>
          </cell>
        </row>
        <row r="219">
          <cell r="D219">
            <v>0</v>
          </cell>
          <cell r="G219">
            <v>0</v>
          </cell>
          <cell r="J219">
            <v>0</v>
          </cell>
          <cell r="M219" t="str">
            <v>x</v>
          </cell>
        </row>
        <row r="220">
          <cell r="D220">
            <v>0.05</v>
          </cell>
          <cell r="G220">
            <v>0</v>
          </cell>
          <cell r="J220">
            <v>0</v>
          </cell>
          <cell r="M220" t="str">
            <v>x</v>
          </cell>
        </row>
        <row r="221">
          <cell r="D221">
            <v>0.05</v>
          </cell>
          <cell r="G221">
            <v>0</v>
          </cell>
          <cell r="J221">
            <v>0</v>
          </cell>
          <cell r="M221" t="str">
            <v>x</v>
          </cell>
        </row>
        <row r="222">
          <cell r="D222">
            <v>0.05</v>
          </cell>
          <cell r="G222">
            <v>0.1111111111111111</v>
          </cell>
          <cell r="J222">
            <v>0.1111111111111111</v>
          </cell>
          <cell r="M222" t="str">
            <v>x</v>
          </cell>
        </row>
        <row r="223">
          <cell r="D223">
            <v>0.05</v>
          </cell>
          <cell r="G223">
            <v>0.1111111111111111</v>
          </cell>
          <cell r="J223">
            <v>0.1111111111111111</v>
          </cell>
          <cell r="M223" t="str">
            <v>x</v>
          </cell>
        </row>
        <row r="224">
          <cell r="D224">
            <v>0.05</v>
          </cell>
          <cell r="G224">
            <v>0.1111111111111111</v>
          </cell>
          <cell r="J224">
            <v>0.1111111111111111</v>
          </cell>
          <cell r="M224" t="str">
            <v>x</v>
          </cell>
        </row>
        <row r="225">
          <cell r="D225">
            <v>0.05</v>
          </cell>
          <cell r="G225">
            <v>0</v>
          </cell>
          <cell r="J225">
            <v>0</v>
          </cell>
          <cell r="M225" t="str">
            <v>x</v>
          </cell>
        </row>
        <row r="226">
          <cell r="D226">
            <v>0</v>
          </cell>
          <cell r="G226">
            <v>0</v>
          </cell>
          <cell r="J226">
            <v>0</v>
          </cell>
          <cell r="M226" t="str">
            <v>x</v>
          </cell>
        </row>
        <row r="227">
          <cell r="D227">
            <v>0</v>
          </cell>
          <cell r="G227">
            <v>0</v>
          </cell>
          <cell r="J227">
            <v>0</v>
          </cell>
          <cell r="M227" t="str">
            <v>x</v>
          </cell>
        </row>
        <row r="228">
          <cell r="D228">
            <v>0.05</v>
          </cell>
          <cell r="G228">
            <v>0</v>
          </cell>
          <cell r="J228">
            <v>0</v>
          </cell>
          <cell r="M228" t="str">
            <v>x</v>
          </cell>
        </row>
        <row r="229">
          <cell r="D229">
            <v>0.05</v>
          </cell>
          <cell r="G229">
            <v>0</v>
          </cell>
          <cell r="J229">
            <v>0</v>
          </cell>
          <cell r="M229" t="str">
            <v>x</v>
          </cell>
        </row>
        <row r="230">
          <cell r="D230">
            <v>0.05</v>
          </cell>
          <cell r="G230">
            <v>0.1111111111111111</v>
          </cell>
          <cell r="J230">
            <v>0.1111111111111111</v>
          </cell>
          <cell r="M230" t="str">
            <v>x</v>
          </cell>
        </row>
        <row r="231">
          <cell r="D231">
            <v>0.05</v>
          </cell>
          <cell r="G231">
            <v>0</v>
          </cell>
          <cell r="J231">
            <v>0</v>
          </cell>
          <cell r="M231" t="str">
            <v>x</v>
          </cell>
        </row>
        <row r="232">
          <cell r="D232">
            <v>0.05</v>
          </cell>
          <cell r="G232">
            <v>0.1111111111111111</v>
          </cell>
          <cell r="J232">
            <v>0.1111111111111111</v>
          </cell>
          <cell r="M232" t="str">
            <v>x</v>
          </cell>
        </row>
        <row r="233">
          <cell r="D233">
            <v>0</v>
          </cell>
          <cell r="G233">
            <v>0</v>
          </cell>
          <cell r="J233">
            <v>0</v>
          </cell>
          <cell r="M233" t="str">
            <v>x</v>
          </cell>
        </row>
        <row r="234">
          <cell r="D234">
            <v>0.05</v>
          </cell>
          <cell r="G234">
            <v>0</v>
          </cell>
          <cell r="J234">
            <v>0</v>
          </cell>
          <cell r="M234" t="str">
            <v>x</v>
          </cell>
        </row>
        <row r="235">
          <cell r="D235">
            <v>0.05</v>
          </cell>
          <cell r="G235">
            <v>0.1111111111111111</v>
          </cell>
          <cell r="J235">
            <v>0.1111111111111111</v>
          </cell>
          <cell r="M235" t="str">
            <v>x</v>
          </cell>
        </row>
        <row r="236">
          <cell r="D236">
            <v>0.05</v>
          </cell>
          <cell r="G236">
            <v>0</v>
          </cell>
          <cell r="J236">
            <v>0</v>
          </cell>
          <cell r="M236" t="str">
            <v>x</v>
          </cell>
        </row>
        <row r="237">
          <cell r="D237">
            <v>0.05</v>
          </cell>
          <cell r="G237">
            <v>0.1111111111111111</v>
          </cell>
          <cell r="J237">
            <v>0.1111111111111111</v>
          </cell>
          <cell r="M237" t="str">
            <v>x</v>
          </cell>
        </row>
        <row r="276">
          <cell r="D276">
            <v>50964.236880428245</v>
          </cell>
          <cell r="E276">
            <v>50964.236880428245</v>
          </cell>
          <cell r="F276">
            <v>53512.448724449641</v>
          </cell>
          <cell r="G276">
            <v>70080.196251094894</v>
          </cell>
          <cell r="H276">
            <v>70080.196251094894</v>
          </cell>
          <cell r="I276">
            <v>73584.206063649617</v>
          </cell>
          <cell r="J276">
            <v>76114.383677372258</v>
          </cell>
          <cell r="K276">
            <v>76114.383677372258</v>
          </cell>
          <cell r="L276">
            <v>79920.10286124087</v>
          </cell>
          <cell r="M276">
            <v>76114.383677372258</v>
          </cell>
          <cell r="N276">
            <v>76114.383677372258</v>
          </cell>
          <cell r="O276">
            <v>79920.10286124087</v>
          </cell>
        </row>
        <row r="277">
          <cell r="D277">
            <v>50964.236880428245</v>
          </cell>
          <cell r="E277">
            <v>55219.417237533075</v>
          </cell>
          <cell r="F277">
            <v>63299.363545790759</v>
          </cell>
          <cell r="G277">
            <v>70080.196251094894</v>
          </cell>
          <cell r="H277">
            <v>75997.633944779431</v>
          </cell>
          <cell r="I277">
            <v>87194.312759124077</v>
          </cell>
          <cell r="J277">
            <v>76114.383677372258</v>
          </cell>
          <cell r="K277">
            <v>82556.533321167895</v>
          </cell>
          <cell r="L277">
            <v>94737.047041970785</v>
          </cell>
          <cell r="M277">
            <v>76114.383677372258</v>
          </cell>
          <cell r="N277">
            <v>82556.533321167895</v>
          </cell>
          <cell r="O277">
            <v>94737.047041970785</v>
          </cell>
        </row>
        <row r="278">
          <cell r="D278">
            <v>50964.236880428245</v>
          </cell>
          <cell r="E278">
            <v>70879.007843137253</v>
          </cell>
          <cell r="F278">
            <v>74422.958235294107</v>
          </cell>
          <cell r="G278">
            <v>70080.196251094894</v>
          </cell>
          <cell r="H278">
            <v>91573.608673250332</v>
          </cell>
          <cell r="I278">
            <v>96152.289106912824</v>
          </cell>
          <cell r="J278">
            <v>76114.383677372258</v>
          </cell>
          <cell r="K278">
            <v>95553.339602118227</v>
          </cell>
          <cell r="L278">
            <v>100331.00658222412</v>
          </cell>
          <cell r="M278">
            <v>76114.383677372258</v>
          </cell>
          <cell r="N278">
            <v>95553.339602118227</v>
          </cell>
          <cell r="O278">
            <v>100331.00658222412</v>
          </cell>
        </row>
        <row r="279">
          <cell r="D279">
            <v>50964.236880428245</v>
          </cell>
          <cell r="E279">
            <v>86647.270316301714</v>
          </cell>
          <cell r="F279">
            <v>90979.633832116786</v>
          </cell>
          <cell r="G279">
            <v>70080.196251094894</v>
          </cell>
          <cell r="H279">
            <v>111776.4284671533</v>
          </cell>
          <cell r="I279">
            <v>117365.24989051094</v>
          </cell>
          <cell r="J279">
            <v>76114.383677372258</v>
          </cell>
          <cell r="K279">
            <v>116608.95888077861</v>
          </cell>
          <cell r="L279">
            <v>122439.4068248175</v>
          </cell>
          <cell r="M279">
            <v>76114.383677372258</v>
          </cell>
          <cell r="N279">
            <v>116608.95888077861</v>
          </cell>
          <cell r="O279">
            <v>122439.4068248175</v>
          </cell>
        </row>
        <row r="280">
          <cell r="D280">
            <v>50964.236880428245</v>
          </cell>
          <cell r="E280">
            <v>135122.91984320089</v>
          </cell>
          <cell r="F280">
            <v>141879.0658353609</v>
          </cell>
          <cell r="G280">
            <v>70080.196251094894</v>
          </cell>
          <cell r="H280">
            <v>174212.72141119224</v>
          </cell>
          <cell r="I280">
            <v>182923.35748175182</v>
          </cell>
          <cell r="J280">
            <v>76114.383677372258</v>
          </cell>
          <cell r="K280">
            <v>181729.99094349827</v>
          </cell>
          <cell r="L280">
            <v>190816.49049067314</v>
          </cell>
          <cell r="M280">
            <v>76114.383677372258</v>
          </cell>
          <cell r="N280">
            <v>181729.99094349827</v>
          </cell>
          <cell r="O280">
            <v>190816.49049067314</v>
          </cell>
        </row>
        <row r="281">
          <cell r="D281">
            <v>50964.236880428245</v>
          </cell>
          <cell r="E281">
            <v>135122.91984320089</v>
          </cell>
          <cell r="F281">
            <v>158947.96596715326</v>
          </cell>
          <cell r="G281">
            <v>70080.196251094894</v>
          </cell>
          <cell r="H281">
            <v>174212.72141119224</v>
          </cell>
          <cell r="I281">
            <v>205122.79406934304</v>
          </cell>
          <cell r="J281">
            <v>76114.383677372258</v>
          </cell>
          <cell r="K281">
            <v>181729.99094349827</v>
          </cell>
          <cell r="L281">
            <v>214002.56870437955</v>
          </cell>
          <cell r="M281">
            <v>76114.383677372258</v>
          </cell>
          <cell r="N281">
            <v>181729.99094349827</v>
          </cell>
          <cell r="O281">
            <v>214002.56870437955</v>
          </cell>
        </row>
        <row r="282">
          <cell r="D282">
            <v>50964.236880428245</v>
          </cell>
          <cell r="E282">
            <v>135122.91984320089</v>
          </cell>
          <cell r="F282">
            <v>180893.69470802919</v>
          </cell>
          <cell r="G282">
            <v>70080.196251094894</v>
          </cell>
          <cell r="H282">
            <v>174212.72141119224</v>
          </cell>
          <cell r="I282">
            <v>233664.92682481749</v>
          </cell>
          <cell r="J282">
            <v>76114.383677372258</v>
          </cell>
          <cell r="K282">
            <v>181729.99094349827</v>
          </cell>
          <cell r="L282">
            <v>243813.24069343062</v>
          </cell>
          <cell r="M282">
            <v>76114.383677372258</v>
          </cell>
          <cell r="N282">
            <v>181729.99094349827</v>
          </cell>
          <cell r="O282">
            <v>243813.24069343062</v>
          </cell>
        </row>
        <row r="283">
          <cell r="D283">
            <v>120366.71520029199</v>
          </cell>
          <cell r="E283">
            <v>120366.71520029199</v>
          </cell>
          <cell r="F283">
            <v>126385.05096030656</v>
          </cell>
          <cell r="G283">
            <v>144261.66441362532</v>
          </cell>
          <cell r="H283">
            <v>144261.66441362532</v>
          </cell>
          <cell r="I283">
            <v>151474.74763430655</v>
          </cell>
          <cell r="J283">
            <v>151804.39869647205</v>
          </cell>
          <cell r="K283">
            <v>151804.39869647205</v>
          </cell>
          <cell r="L283">
            <v>159394.6186312956</v>
          </cell>
          <cell r="M283">
            <v>151804.39869647205</v>
          </cell>
          <cell r="N283">
            <v>151804.39869647205</v>
          </cell>
          <cell r="O283">
            <v>159394.6186312956</v>
          </cell>
        </row>
        <row r="284">
          <cell r="D284">
            <v>109824.45731838443</v>
          </cell>
          <cell r="E284">
            <v>109824.45731838443</v>
          </cell>
          <cell r="F284">
            <v>115315.68018430364</v>
          </cell>
          <cell r="G284">
            <v>128940.41668905111</v>
          </cell>
          <cell r="H284">
            <v>128940.41668905111</v>
          </cell>
          <cell r="I284">
            <v>135387.43752350361</v>
          </cell>
          <cell r="J284">
            <v>134974.60411532846</v>
          </cell>
          <cell r="K284">
            <v>134974.60411532846</v>
          </cell>
          <cell r="L284">
            <v>141723.33432109485</v>
          </cell>
          <cell r="M284">
            <v>134974.60411532846</v>
          </cell>
          <cell r="N284">
            <v>134974.60411532846</v>
          </cell>
          <cell r="O284">
            <v>141723.33432109485</v>
          </cell>
        </row>
        <row r="285">
          <cell r="D285">
            <v>150811.65680613142</v>
          </cell>
          <cell r="E285">
            <v>150811.65680613142</v>
          </cell>
          <cell r="F285">
            <v>158352.23964643793</v>
          </cell>
          <cell r="G285">
            <v>144261.66441362532</v>
          </cell>
          <cell r="H285">
            <v>144261.66441362532</v>
          </cell>
          <cell r="I285">
            <v>151474.74763430655</v>
          </cell>
          <cell r="J285">
            <v>151804.39869647205</v>
          </cell>
          <cell r="K285">
            <v>151804.39869647205</v>
          </cell>
          <cell r="L285">
            <v>159394.6186312956</v>
          </cell>
          <cell r="M285">
            <v>151804.39869647205</v>
          </cell>
          <cell r="N285">
            <v>151804.39869647205</v>
          </cell>
          <cell r="O285">
            <v>159394.6186312956</v>
          </cell>
        </row>
        <row r="286">
          <cell r="D286">
            <v>140269.39892422385</v>
          </cell>
          <cell r="E286">
            <v>140269.39892422385</v>
          </cell>
          <cell r="F286">
            <v>147282.86887043502</v>
          </cell>
          <cell r="G286">
            <v>128940.41668905111</v>
          </cell>
          <cell r="H286">
            <v>128940.41668905111</v>
          </cell>
          <cell r="I286">
            <v>135387.43752350361</v>
          </cell>
          <cell r="J286">
            <v>134974.60411532846</v>
          </cell>
          <cell r="K286">
            <v>134974.60411532846</v>
          </cell>
          <cell r="L286">
            <v>141723.33432109485</v>
          </cell>
          <cell r="M286">
            <v>134974.60411532846</v>
          </cell>
          <cell r="N286">
            <v>134974.60411532846</v>
          </cell>
          <cell r="O286">
            <v>141723.33432109485</v>
          </cell>
        </row>
        <row r="287">
          <cell r="D287">
            <v>140269.39892422385</v>
          </cell>
          <cell r="E287">
            <v>140269.39892422385</v>
          </cell>
          <cell r="F287">
            <v>147282.86887043502</v>
          </cell>
          <cell r="G287">
            <v>196595.84247980537</v>
          </cell>
          <cell r="H287">
            <v>196595.84247980537</v>
          </cell>
          <cell r="I287">
            <v>206425.6346037956</v>
          </cell>
          <cell r="J287">
            <v>202630.02990608272</v>
          </cell>
          <cell r="K287">
            <v>202630.02990608272</v>
          </cell>
          <cell r="L287">
            <v>212761.53140138683</v>
          </cell>
          <cell r="M287">
            <v>202630.02990608272</v>
          </cell>
          <cell r="N287">
            <v>202630.02990608272</v>
          </cell>
          <cell r="O287">
            <v>212761.53140138683</v>
          </cell>
        </row>
        <row r="288">
          <cell r="D288">
            <v>306319.23161278188</v>
          </cell>
          <cell r="E288">
            <v>306319.23161278188</v>
          </cell>
          <cell r="F288">
            <v>321635.19319342094</v>
          </cell>
          <cell r="G288">
            <v>407249.58036658564</v>
          </cell>
          <cell r="H288">
            <v>407249.58036658564</v>
          </cell>
          <cell r="I288">
            <v>427612.05938491481</v>
          </cell>
          <cell r="J288">
            <v>427363.53845417686</v>
          </cell>
          <cell r="K288">
            <v>427363.53845417686</v>
          </cell>
          <cell r="L288">
            <v>448731.71537688555</v>
          </cell>
          <cell r="M288">
            <v>427363.53845417686</v>
          </cell>
          <cell r="N288">
            <v>427363.53845417686</v>
          </cell>
          <cell r="O288">
            <v>448731.71537688555</v>
          </cell>
        </row>
        <row r="289">
          <cell r="D289">
            <v>207924.82471497811</v>
          </cell>
          <cell r="E289">
            <v>207924.82471497811</v>
          </cell>
          <cell r="F289">
            <v>218321.06595072697</v>
          </cell>
          <cell r="G289">
            <v>264251.26827055961</v>
          </cell>
          <cell r="H289">
            <v>264251.26827055961</v>
          </cell>
          <cell r="I289">
            <v>277463.83168408758</v>
          </cell>
          <cell r="J289">
            <v>270285.45569683699</v>
          </cell>
          <cell r="K289">
            <v>270285.45569683699</v>
          </cell>
          <cell r="L289">
            <v>283799.72848167882</v>
          </cell>
          <cell r="M289">
            <v>270285.45569683699</v>
          </cell>
          <cell r="N289">
            <v>270285.45569683699</v>
          </cell>
          <cell r="O289">
            <v>283799.72848167882</v>
          </cell>
        </row>
        <row r="290">
          <cell r="D290">
            <v>238663.80582202761</v>
          </cell>
          <cell r="E290">
            <v>238663.80582202761</v>
          </cell>
          <cell r="F290">
            <v>250596.99611312896</v>
          </cell>
          <cell r="G290">
            <v>271938.72878507711</v>
          </cell>
          <cell r="H290">
            <v>271938.72878507711</v>
          </cell>
          <cell r="I290">
            <v>285535.66522433085</v>
          </cell>
          <cell r="J290">
            <v>292052.68687266833</v>
          </cell>
          <cell r="K290">
            <v>292052.68687266833</v>
          </cell>
          <cell r="L290">
            <v>306655.32121630164</v>
          </cell>
          <cell r="M290">
            <v>292052.68687266833</v>
          </cell>
          <cell r="N290">
            <v>292052.68687266833</v>
          </cell>
          <cell r="O290">
            <v>306655.32121630164</v>
          </cell>
        </row>
        <row r="291">
          <cell r="D291">
            <v>233834.06538929438</v>
          </cell>
          <cell r="E291">
            <v>233834.06538929438</v>
          </cell>
          <cell r="F291">
            <v>244969.02088402276</v>
          </cell>
          <cell r="G291">
            <v>286520.7282238442</v>
          </cell>
          <cell r="H291">
            <v>286520.7282238442</v>
          </cell>
          <cell r="I291">
            <v>300164.57242497971</v>
          </cell>
          <cell r="J291">
            <v>301912.33759124082</v>
          </cell>
          <cell r="K291">
            <v>301912.33759124082</v>
          </cell>
          <cell r="L291">
            <v>316289.11557177617</v>
          </cell>
          <cell r="M291" t="str">
            <v>x</v>
          </cell>
          <cell r="N291" t="str">
            <v>x</v>
          </cell>
          <cell r="O291" t="str">
            <v>x</v>
          </cell>
        </row>
        <row r="292">
          <cell r="D292">
            <v>168715.71806569339</v>
          </cell>
          <cell r="E292">
            <v>168715.71806569339</v>
          </cell>
          <cell r="F292">
            <v>176749.79987834551</v>
          </cell>
          <cell r="G292">
            <v>200327.71576642332</v>
          </cell>
          <cell r="H292">
            <v>200327.71576642332</v>
          </cell>
          <cell r="I292">
            <v>209867.13080291974</v>
          </cell>
          <cell r="J292">
            <v>209562.68138686128</v>
          </cell>
          <cell r="K292">
            <v>209562.68138686128</v>
          </cell>
          <cell r="L292">
            <v>219541.85669099761</v>
          </cell>
          <cell r="M292" t="str">
            <v>x</v>
          </cell>
          <cell r="N292" t="str">
            <v>x</v>
          </cell>
          <cell r="O292" t="str">
            <v>x</v>
          </cell>
        </row>
        <row r="293">
          <cell r="D293">
            <v>225102.28699817514</v>
          </cell>
          <cell r="E293">
            <v>225102.28699817514</v>
          </cell>
          <cell r="F293">
            <v>235821.4435218978</v>
          </cell>
          <cell r="G293">
            <v>232650.09543795616</v>
          </cell>
          <cell r="H293">
            <v>232650.09543795616</v>
          </cell>
          <cell r="I293">
            <v>243728.67141119222</v>
          </cell>
          <cell r="J293">
            <v>244193.80246350361</v>
          </cell>
          <cell r="K293">
            <v>244193.80246350361</v>
          </cell>
          <cell r="L293">
            <v>255822.07877128955</v>
          </cell>
          <cell r="M293" t="str">
            <v>x</v>
          </cell>
          <cell r="N293" t="str">
            <v>x</v>
          </cell>
          <cell r="O293" t="str">
            <v>x</v>
          </cell>
        </row>
        <row r="294">
          <cell r="D294">
            <v>184403.31992092455</v>
          </cell>
          <cell r="E294">
            <v>184403.31992092455</v>
          </cell>
          <cell r="F294">
            <v>193184.43039334955</v>
          </cell>
          <cell r="G294">
            <v>178779.46265206809</v>
          </cell>
          <cell r="H294">
            <v>178779.46265206809</v>
          </cell>
          <cell r="I294">
            <v>187292.7703974047</v>
          </cell>
          <cell r="J294">
            <v>186475.2673357664</v>
          </cell>
          <cell r="K294">
            <v>186475.2673357664</v>
          </cell>
          <cell r="L294">
            <v>195355.04197080294</v>
          </cell>
          <cell r="M294" t="str">
            <v>x</v>
          </cell>
          <cell r="N294" t="str">
            <v>x</v>
          </cell>
          <cell r="O294" t="str">
            <v>x</v>
          </cell>
        </row>
        <row r="295">
          <cell r="D295">
            <v>184403.31992092455</v>
          </cell>
          <cell r="E295">
            <v>184403.31992092455</v>
          </cell>
          <cell r="F295">
            <v>193184.43039334955</v>
          </cell>
          <cell r="G295">
            <v>249817.65973236004</v>
          </cell>
          <cell r="H295">
            <v>249817.65973236004</v>
          </cell>
          <cell r="I295">
            <v>261713.73876723438</v>
          </cell>
          <cell r="J295">
            <v>257513.46441605833</v>
          </cell>
          <cell r="K295">
            <v>257513.46441605833</v>
          </cell>
          <cell r="L295">
            <v>269776.01034063264</v>
          </cell>
          <cell r="M295" t="str">
            <v>x</v>
          </cell>
          <cell r="N295" t="str">
            <v>x</v>
          </cell>
          <cell r="O295" t="str">
            <v>x</v>
          </cell>
        </row>
        <row r="296">
          <cell r="D296">
            <v>353119.03798661794</v>
          </cell>
          <cell r="E296">
            <v>353119.03798661794</v>
          </cell>
          <cell r="F296">
            <v>369934.23027169507</v>
          </cell>
          <cell r="G296">
            <v>450145.37549878331</v>
          </cell>
          <cell r="H296">
            <v>450145.37549878331</v>
          </cell>
          <cell r="I296">
            <v>471580.86957015406</v>
          </cell>
          <cell r="J296">
            <v>467076.14580291964</v>
          </cell>
          <cell r="K296">
            <v>467076.14580291964</v>
          </cell>
          <cell r="L296">
            <v>489317.86703163019</v>
          </cell>
          <cell r="M296" t="str">
            <v>x</v>
          </cell>
          <cell r="N296" t="str">
            <v>x</v>
          </cell>
          <cell r="O296" t="str">
            <v>x</v>
          </cell>
        </row>
        <row r="297">
          <cell r="D297">
            <v>255441.5170012165</v>
          </cell>
          <cell r="E297">
            <v>255441.5170012165</v>
          </cell>
          <cell r="F297">
            <v>267605.39876317926</v>
          </cell>
          <cell r="G297">
            <v>320855.85681265203</v>
          </cell>
          <cell r="H297">
            <v>320855.85681265203</v>
          </cell>
          <cell r="I297">
            <v>336134.70713706408</v>
          </cell>
          <cell r="J297">
            <v>328551.66149635031</v>
          </cell>
          <cell r="K297">
            <v>328551.66149635031</v>
          </cell>
          <cell r="L297">
            <v>344196.97871046228</v>
          </cell>
          <cell r="M297" t="str">
            <v>x</v>
          </cell>
          <cell r="N297" t="str">
            <v>x</v>
          </cell>
          <cell r="O297" t="str">
            <v>x</v>
          </cell>
        </row>
        <row r="298">
          <cell r="D298">
            <v>306500.22115267639</v>
          </cell>
          <cell r="E298">
            <v>306500.22115267639</v>
          </cell>
          <cell r="F298">
            <v>321095.46977899433</v>
          </cell>
          <cell r="G298">
            <v>340391.3610097323</v>
          </cell>
          <cell r="H298">
            <v>340391.3610097323</v>
          </cell>
          <cell r="I298">
            <v>356600.47343876725</v>
          </cell>
          <cell r="J298">
            <v>359630.87271897803</v>
          </cell>
          <cell r="K298">
            <v>359630.87271897803</v>
          </cell>
          <cell r="L298">
            <v>376756.15237226279</v>
          </cell>
          <cell r="M298" t="str">
            <v>x</v>
          </cell>
          <cell r="N298" t="str">
            <v>x</v>
          </cell>
          <cell r="O298" t="str">
            <v>x</v>
          </cell>
        </row>
        <row r="299">
          <cell r="D299">
            <v>233834.06538929438</v>
          </cell>
          <cell r="E299">
            <v>233834.06538929438</v>
          </cell>
          <cell r="F299">
            <v>244969.02088402276</v>
          </cell>
          <cell r="G299">
            <v>286520.7282238442</v>
          </cell>
          <cell r="H299">
            <v>286520.7282238442</v>
          </cell>
          <cell r="I299">
            <v>300164.57242497971</v>
          </cell>
          <cell r="J299">
            <v>301912.33759124082</v>
          </cell>
          <cell r="K299">
            <v>301912.33759124082</v>
          </cell>
          <cell r="L299">
            <v>316289.11557177617</v>
          </cell>
          <cell r="M299" t="str">
            <v>x</v>
          </cell>
          <cell r="N299" t="str">
            <v>x</v>
          </cell>
          <cell r="O299" t="str">
            <v>x</v>
          </cell>
        </row>
        <row r="300">
          <cell r="D300">
            <v>168715.71806569339</v>
          </cell>
          <cell r="E300">
            <v>168715.71806569339</v>
          </cell>
          <cell r="F300">
            <v>176749.79987834551</v>
          </cell>
          <cell r="G300">
            <v>200327.71576642332</v>
          </cell>
          <cell r="H300">
            <v>200327.71576642332</v>
          </cell>
          <cell r="I300">
            <v>209867.13080291974</v>
          </cell>
          <cell r="J300">
            <v>209562.68138686128</v>
          </cell>
          <cell r="K300">
            <v>209562.68138686128</v>
          </cell>
          <cell r="L300">
            <v>219541.85669099761</v>
          </cell>
          <cell r="M300" t="str">
            <v>x</v>
          </cell>
          <cell r="N300" t="str">
            <v>x</v>
          </cell>
          <cell r="O300" t="str">
            <v>x</v>
          </cell>
        </row>
        <row r="301">
          <cell r="D301">
            <v>225102.28699817514</v>
          </cell>
          <cell r="E301">
            <v>225102.28699817514</v>
          </cell>
          <cell r="F301">
            <v>235821.4435218978</v>
          </cell>
          <cell r="G301">
            <v>232650.09543795616</v>
          </cell>
          <cell r="H301">
            <v>232650.09543795616</v>
          </cell>
          <cell r="I301">
            <v>243728.67141119222</v>
          </cell>
          <cell r="J301">
            <v>244193.80246350361</v>
          </cell>
          <cell r="K301">
            <v>244193.80246350361</v>
          </cell>
          <cell r="L301">
            <v>255822.07877128955</v>
          </cell>
          <cell r="M301" t="str">
            <v>x</v>
          </cell>
          <cell r="N301" t="str">
            <v>x</v>
          </cell>
          <cell r="O301" t="str">
            <v>x</v>
          </cell>
        </row>
        <row r="302">
          <cell r="D302">
            <v>184403.31992092455</v>
          </cell>
          <cell r="E302">
            <v>184403.31992092455</v>
          </cell>
          <cell r="F302">
            <v>193184.43039334955</v>
          </cell>
          <cell r="G302">
            <v>178779.46265206809</v>
          </cell>
          <cell r="H302">
            <v>178779.46265206809</v>
          </cell>
          <cell r="I302">
            <v>187292.7703974047</v>
          </cell>
          <cell r="J302">
            <v>186475.2673357664</v>
          </cell>
          <cell r="K302">
            <v>186475.2673357664</v>
          </cell>
          <cell r="L302">
            <v>195355.04197080294</v>
          </cell>
          <cell r="M302" t="str">
            <v>x</v>
          </cell>
          <cell r="N302" t="str">
            <v>x</v>
          </cell>
          <cell r="O302" t="str">
            <v>x</v>
          </cell>
        </row>
        <row r="303">
          <cell r="D303">
            <v>353119.03798661794</v>
          </cell>
          <cell r="E303">
            <v>353119.03798661794</v>
          </cell>
          <cell r="F303">
            <v>369934.23027169507</v>
          </cell>
          <cell r="G303">
            <v>450145.37549878331</v>
          </cell>
          <cell r="H303">
            <v>450145.37549878331</v>
          </cell>
          <cell r="I303">
            <v>471580.86957015406</v>
          </cell>
          <cell r="J303">
            <v>467076.14580291964</v>
          </cell>
          <cell r="K303">
            <v>467076.14580291964</v>
          </cell>
          <cell r="L303">
            <v>489317.86703163019</v>
          </cell>
          <cell r="M303" t="str">
            <v>x</v>
          </cell>
          <cell r="N303" t="str">
            <v>x</v>
          </cell>
          <cell r="O303" t="str">
            <v>x</v>
          </cell>
        </row>
        <row r="304">
          <cell r="D304">
            <v>306500.22115267639</v>
          </cell>
          <cell r="E304">
            <v>306500.22115267639</v>
          </cell>
          <cell r="F304">
            <v>321095.46977899433</v>
          </cell>
          <cell r="G304">
            <v>340391.3610097323</v>
          </cell>
          <cell r="H304">
            <v>340391.3610097323</v>
          </cell>
          <cell r="I304">
            <v>356600.47343876725</v>
          </cell>
          <cell r="J304">
            <v>359630.87271897803</v>
          </cell>
          <cell r="K304">
            <v>359630.87271897803</v>
          </cell>
          <cell r="L304">
            <v>376756.15237226279</v>
          </cell>
          <cell r="M304" t="str">
            <v>x</v>
          </cell>
          <cell r="N304" t="str">
            <v>x</v>
          </cell>
          <cell r="O304" t="str">
            <v>x</v>
          </cell>
        </row>
        <row r="305">
          <cell r="D305">
            <v>336839.45115571772</v>
          </cell>
          <cell r="E305">
            <v>336839.45115571772</v>
          </cell>
          <cell r="F305">
            <v>352879.42502027575</v>
          </cell>
          <cell r="G305">
            <v>428597.1223844281</v>
          </cell>
          <cell r="H305">
            <v>428597.1223844281</v>
          </cell>
          <cell r="I305">
            <v>449006.50916463905</v>
          </cell>
          <cell r="J305">
            <v>443988.73175182473</v>
          </cell>
          <cell r="K305">
            <v>443988.73175182473</v>
          </cell>
          <cell r="L305">
            <v>465131.05231143552</v>
          </cell>
          <cell r="M305" t="str">
            <v>x</v>
          </cell>
          <cell r="N305" t="str">
            <v>x</v>
          </cell>
          <cell r="O305" t="str">
            <v>x</v>
          </cell>
        </row>
        <row r="306">
          <cell r="D306">
            <v>233834.06538929438</v>
          </cell>
          <cell r="E306">
            <v>233834.06538929438</v>
          </cell>
          <cell r="F306">
            <v>244969.02088402276</v>
          </cell>
          <cell r="G306">
            <v>286520.7282238442</v>
          </cell>
          <cell r="H306">
            <v>286520.7282238442</v>
          </cell>
          <cell r="I306">
            <v>300164.57242497971</v>
          </cell>
          <cell r="J306">
            <v>301912.33759124082</v>
          </cell>
          <cell r="K306">
            <v>301912.33759124082</v>
          </cell>
          <cell r="L306">
            <v>316289.11557177617</v>
          </cell>
          <cell r="M306" t="str">
            <v>x</v>
          </cell>
          <cell r="N306" t="str">
            <v>x</v>
          </cell>
          <cell r="O306" t="str">
            <v>x</v>
          </cell>
        </row>
        <row r="307">
          <cell r="D307">
            <v>298360.42773722624</v>
          </cell>
          <cell r="E307">
            <v>298360.42773722624</v>
          </cell>
          <cell r="F307">
            <v>312568.06715328468</v>
          </cell>
          <cell r="G307">
            <v>329617.23445255472</v>
          </cell>
          <cell r="H307">
            <v>329617.23445255472</v>
          </cell>
          <cell r="I307">
            <v>345313.29323600978</v>
          </cell>
          <cell r="J307">
            <v>348087.16569343058</v>
          </cell>
          <cell r="K307">
            <v>348087.16569343058</v>
          </cell>
          <cell r="L307">
            <v>364662.74501216551</v>
          </cell>
          <cell r="M307" t="str">
            <v>x</v>
          </cell>
          <cell r="N307" t="str">
            <v>x</v>
          </cell>
          <cell r="O307" t="str">
            <v>x</v>
          </cell>
        </row>
        <row r="308">
          <cell r="D308">
            <v>353119.03798661794</v>
          </cell>
          <cell r="E308">
            <v>353119.03798661794</v>
          </cell>
          <cell r="F308">
            <v>369934.23027169507</v>
          </cell>
          <cell r="G308">
            <v>450145.37549878331</v>
          </cell>
          <cell r="H308">
            <v>450145.37549878331</v>
          </cell>
          <cell r="I308">
            <v>471580.86957015406</v>
          </cell>
          <cell r="J308">
            <v>467076.14580291964</v>
          </cell>
          <cell r="K308">
            <v>467076.14580291964</v>
          </cell>
          <cell r="L308">
            <v>489317.86703163019</v>
          </cell>
          <cell r="M308" t="str">
            <v>x</v>
          </cell>
          <cell r="N308" t="str">
            <v>x</v>
          </cell>
          <cell r="O308" t="str">
            <v>x</v>
          </cell>
        </row>
        <row r="309">
          <cell r="D309">
            <v>306500.22115267639</v>
          </cell>
          <cell r="E309">
            <v>306500.22115267639</v>
          </cell>
          <cell r="F309">
            <v>321095.46977899433</v>
          </cell>
          <cell r="G309">
            <v>340391.3610097323</v>
          </cell>
          <cell r="H309">
            <v>340391.3610097323</v>
          </cell>
          <cell r="I309">
            <v>356600.47343876725</v>
          </cell>
          <cell r="J309">
            <v>359630.87271897803</v>
          </cell>
          <cell r="K309">
            <v>359630.87271897803</v>
          </cell>
          <cell r="L309">
            <v>376756.15237226279</v>
          </cell>
          <cell r="M309" t="str">
            <v>x</v>
          </cell>
          <cell r="N309" t="str">
            <v>x</v>
          </cell>
          <cell r="O309" t="str">
            <v>x</v>
          </cell>
        </row>
        <row r="310">
          <cell r="D310">
            <v>336839.45115571772</v>
          </cell>
          <cell r="E310">
            <v>336839.45115571772</v>
          </cell>
          <cell r="F310">
            <v>352879.42502027575</v>
          </cell>
          <cell r="G310">
            <v>428597.1223844281</v>
          </cell>
          <cell r="H310">
            <v>428597.1223844281</v>
          </cell>
          <cell r="I310">
            <v>449006.50916463905</v>
          </cell>
          <cell r="J310">
            <v>443988.73175182473</v>
          </cell>
          <cell r="K310">
            <v>443988.73175182473</v>
          </cell>
          <cell r="L310">
            <v>465131.05231143552</v>
          </cell>
          <cell r="M310" t="str">
            <v>x</v>
          </cell>
          <cell r="N310" t="str">
            <v>x</v>
          </cell>
          <cell r="O310" t="str">
            <v>x</v>
          </cell>
        </row>
        <row r="311">
          <cell r="D311">
            <v>35979.15543552312</v>
          </cell>
          <cell r="E311">
            <v>35979.15543552312</v>
          </cell>
          <cell r="F311">
            <v>37778.11320729927</v>
          </cell>
          <cell r="G311">
            <v>40500.161608564486</v>
          </cell>
          <cell r="H311">
            <v>40500.161608564486</v>
          </cell>
          <cell r="I311">
            <v>42525.169688992697</v>
          </cell>
          <cell r="J311">
            <v>42551.203496836984</v>
          </cell>
          <cell r="K311">
            <v>42551.203496836984</v>
          </cell>
          <cell r="L311">
            <v>44678.763671678826</v>
          </cell>
          <cell r="M311" t="str">
            <v>x</v>
          </cell>
          <cell r="N311" t="str">
            <v>x</v>
          </cell>
          <cell r="O311" t="str">
            <v>x</v>
          </cell>
        </row>
        <row r="312">
          <cell r="D312">
            <v>270621.70316301705</v>
          </cell>
          <cell r="E312">
            <v>270621.70316301705</v>
          </cell>
          <cell r="F312">
            <v>284152.78832116781</v>
          </cell>
          <cell r="G312">
            <v>338277.12895377132</v>
          </cell>
          <cell r="H312">
            <v>338277.12895377132</v>
          </cell>
          <cell r="I312">
            <v>355190.98540145985</v>
          </cell>
          <cell r="J312">
            <v>372104.84184914851</v>
          </cell>
          <cell r="K312">
            <v>372104.84184914851</v>
          </cell>
          <cell r="L312">
            <v>390710.08394160582</v>
          </cell>
          <cell r="M312" t="str">
            <v>x</v>
          </cell>
          <cell r="N312" t="str">
            <v>x</v>
          </cell>
          <cell r="O312" t="str">
            <v>x</v>
          </cell>
        </row>
        <row r="313">
          <cell r="D313">
            <v>7611.235401459855</v>
          </cell>
          <cell r="E313">
            <v>7611.235401459855</v>
          </cell>
          <cell r="F313">
            <v>7991.7971715328458</v>
          </cell>
          <cell r="G313">
            <v>14376.77798053528</v>
          </cell>
          <cell r="H313">
            <v>14376.77798053528</v>
          </cell>
          <cell r="I313">
            <v>15095.616879562042</v>
          </cell>
          <cell r="J313">
            <v>16068.163625304138</v>
          </cell>
          <cell r="K313">
            <v>16068.163625304138</v>
          </cell>
          <cell r="L313">
            <v>16871.57180656934</v>
          </cell>
          <cell r="M313" t="str">
            <v>x</v>
          </cell>
          <cell r="N313" t="str">
            <v>x</v>
          </cell>
          <cell r="O313" t="str">
            <v>x</v>
          </cell>
        </row>
        <row r="330">
          <cell r="D330">
            <v>10192.84737608565</v>
          </cell>
          <cell r="E330">
            <v>10192.84737608565</v>
          </cell>
          <cell r="F330">
            <v>10702.489744889928</v>
          </cell>
          <cell r="G330">
            <v>14016.039250218979</v>
          </cell>
          <cell r="H330">
            <v>14016.039250218979</v>
          </cell>
          <cell r="I330">
            <v>14716.841212729923</v>
          </cell>
          <cell r="J330">
            <v>15222.876735474452</v>
          </cell>
          <cell r="K330">
            <v>15222.876735474452</v>
          </cell>
          <cell r="L330">
            <v>15984.020572248175</v>
          </cell>
          <cell r="M330">
            <v>15222.876735474452</v>
          </cell>
          <cell r="N330">
            <v>15222.876735474452</v>
          </cell>
          <cell r="O330">
            <v>15984.020572248175</v>
          </cell>
        </row>
        <row r="331">
          <cell r="D331">
            <v>10192.84737608565</v>
          </cell>
          <cell r="E331">
            <v>11513.248494025645</v>
          </cell>
          <cell r="F331">
            <v>12659.872709158153</v>
          </cell>
          <cell r="G331">
            <v>14016.039250218979</v>
          </cell>
          <cell r="H331">
            <v>15845.50667748651</v>
          </cell>
          <cell r="I331">
            <v>17438.862551824815</v>
          </cell>
          <cell r="J331">
            <v>15222.876735474452</v>
          </cell>
          <cell r="K331">
            <v>17213.037197463505</v>
          </cell>
          <cell r="L331">
            <v>18947.409408394156</v>
          </cell>
          <cell r="M331">
            <v>15222.876735474452</v>
          </cell>
          <cell r="N331">
            <v>17213.037197463505</v>
          </cell>
          <cell r="O331">
            <v>18947.409408394156</v>
          </cell>
        </row>
        <row r="332">
          <cell r="D332">
            <v>10192.84737608565</v>
          </cell>
          <cell r="E332">
            <v>16259.644399215686</v>
          </cell>
          <cell r="F332">
            <v>14884.591647058822</v>
          </cell>
          <cell r="G332">
            <v>14016.039250218979</v>
          </cell>
          <cell r="H332">
            <v>21006.985829643625</v>
          </cell>
          <cell r="I332">
            <v>19230.457821382566</v>
          </cell>
          <cell r="J332">
            <v>15222.876735474452</v>
          </cell>
          <cell r="K332">
            <v>21919.936104725919</v>
          </cell>
          <cell r="L332">
            <v>20066.201316444825</v>
          </cell>
          <cell r="M332">
            <v>15222.876735474452</v>
          </cell>
          <cell r="N332">
            <v>21919.936104725919</v>
          </cell>
          <cell r="O332">
            <v>20066.201316444825</v>
          </cell>
        </row>
        <row r="333">
          <cell r="D333">
            <v>10192.84737608565</v>
          </cell>
          <cell r="E333">
            <v>23160.815355547446</v>
          </cell>
          <cell r="F333">
            <v>18195.926766423359</v>
          </cell>
          <cell r="G333">
            <v>14016.039250218979</v>
          </cell>
          <cell r="H333">
            <v>29877.839329270075</v>
          </cell>
          <cell r="I333">
            <v>23473.04997810219</v>
          </cell>
          <cell r="J333">
            <v>15222.876735474452</v>
          </cell>
          <cell r="K333">
            <v>31169.574708832119</v>
          </cell>
          <cell r="L333">
            <v>24487.881364963501</v>
          </cell>
          <cell r="M333">
            <v>15222.876735474452</v>
          </cell>
          <cell r="N333">
            <v>31169.574708832119</v>
          </cell>
          <cell r="O333">
            <v>24487.881364963501</v>
          </cell>
        </row>
        <row r="334">
          <cell r="D334">
            <v>10192.84737608565</v>
          </cell>
          <cell r="E334">
            <v>45036.469183738853</v>
          </cell>
          <cell r="F334">
            <v>28375.813167072181</v>
          </cell>
          <cell r="G334">
            <v>14016.039250218979</v>
          </cell>
          <cell r="H334">
            <v>58065.100046350373</v>
          </cell>
          <cell r="I334">
            <v>36584.671496350369</v>
          </cell>
          <cell r="J334">
            <v>15222.876735474452</v>
          </cell>
          <cell r="K334">
            <v>60570.605981467968</v>
          </cell>
          <cell r="L334">
            <v>38163.298098134626</v>
          </cell>
          <cell r="M334">
            <v>15222.876735474452</v>
          </cell>
          <cell r="N334">
            <v>60570.605981467968</v>
          </cell>
          <cell r="O334">
            <v>38163.298098134626</v>
          </cell>
        </row>
        <row r="335">
          <cell r="D335">
            <v>10192.84737608565</v>
          </cell>
          <cell r="E335">
            <v>45036.469183738853</v>
          </cell>
          <cell r="F335">
            <v>23842.194895072989</v>
          </cell>
          <cell r="G335">
            <v>14016.039250218979</v>
          </cell>
          <cell r="H335">
            <v>58065.100046350373</v>
          </cell>
          <cell r="I335">
            <v>30768.419110401454</v>
          </cell>
          <cell r="J335">
            <v>15222.876735474452</v>
          </cell>
          <cell r="K335">
            <v>74182.182303135996</v>
          </cell>
          <cell r="L335">
            <v>32100.385305656931</v>
          </cell>
          <cell r="M335">
            <v>15222.876735474452</v>
          </cell>
          <cell r="N335">
            <v>74182.182303135996</v>
          </cell>
          <cell r="O335">
            <v>32100.385305656931</v>
          </cell>
        </row>
        <row r="336">
          <cell r="D336">
            <v>10192.84737608565</v>
          </cell>
          <cell r="E336">
            <v>45036.469183738853</v>
          </cell>
          <cell r="F336">
            <v>18089.369470802918</v>
          </cell>
          <cell r="G336">
            <v>14016.039250218979</v>
          </cell>
          <cell r="H336">
            <v>58065.100046350373</v>
          </cell>
          <cell r="I336">
            <v>23366.492682481752</v>
          </cell>
          <cell r="J336">
            <v>15222.876735474452</v>
          </cell>
          <cell r="K336">
            <v>104930.8967707759</v>
          </cell>
          <cell r="L336">
            <v>24381.324069343063</v>
          </cell>
          <cell r="M336">
            <v>15222.876735474452</v>
          </cell>
          <cell r="N336">
            <v>104930.8967707759</v>
          </cell>
          <cell r="O336">
            <v>24381.324069343063</v>
          </cell>
        </row>
        <row r="337">
          <cell r="D337">
            <v>24073.3430400584</v>
          </cell>
          <cell r="E337">
            <v>24073.3430400584</v>
          </cell>
          <cell r="F337">
            <v>25277.010192061312</v>
          </cell>
          <cell r="G337">
            <v>28852.332882725066</v>
          </cell>
          <cell r="H337">
            <v>28852.332882725066</v>
          </cell>
          <cell r="I337">
            <v>30294.94952686131</v>
          </cell>
          <cell r="J337">
            <v>30360.879739294411</v>
          </cell>
          <cell r="K337">
            <v>30360.879739294411</v>
          </cell>
          <cell r="L337">
            <v>31878.92372625912</v>
          </cell>
          <cell r="M337">
            <v>30360.879739294411</v>
          </cell>
          <cell r="N337">
            <v>30360.879739294411</v>
          </cell>
          <cell r="O337">
            <v>31878.92372625912</v>
          </cell>
        </row>
        <row r="338">
          <cell r="D338">
            <v>21964.89146367689</v>
          </cell>
          <cell r="E338">
            <v>21964.89146367689</v>
          </cell>
          <cell r="F338">
            <v>23063.136036860727</v>
          </cell>
          <cell r="G338">
            <v>25788.083337810225</v>
          </cell>
          <cell r="H338">
            <v>25788.083337810225</v>
          </cell>
          <cell r="I338">
            <v>27077.487504700723</v>
          </cell>
          <cell r="J338">
            <v>26994.920823065695</v>
          </cell>
          <cell r="K338">
            <v>26994.920823065695</v>
          </cell>
          <cell r="L338">
            <v>28344.666864218972</v>
          </cell>
          <cell r="M338">
            <v>26994.920823065695</v>
          </cell>
          <cell r="N338">
            <v>26994.920823065695</v>
          </cell>
          <cell r="O338">
            <v>28344.666864218972</v>
          </cell>
        </row>
        <row r="339">
          <cell r="D339">
            <v>30162.331361226286</v>
          </cell>
          <cell r="E339">
            <v>30162.331361226286</v>
          </cell>
          <cell r="F339">
            <v>31670.447929287588</v>
          </cell>
          <cell r="G339">
            <v>28852.332882725066</v>
          </cell>
          <cell r="H339">
            <v>28852.332882725066</v>
          </cell>
          <cell r="I339">
            <v>30294.94952686131</v>
          </cell>
          <cell r="J339">
            <v>30360.879739294411</v>
          </cell>
          <cell r="K339">
            <v>30360.879739294411</v>
          </cell>
          <cell r="L339">
            <v>31878.92372625912</v>
          </cell>
          <cell r="M339">
            <v>30360.879739294411</v>
          </cell>
          <cell r="N339">
            <v>30360.879739294411</v>
          </cell>
          <cell r="O339">
            <v>31878.92372625912</v>
          </cell>
        </row>
        <row r="340">
          <cell r="D340">
            <v>28053.879784844772</v>
          </cell>
          <cell r="E340">
            <v>28053.879784844772</v>
          </cell>
          <cell r="F340">
            <v>29456.573774087006</v>
          </cell>
          <cell r="G340">
            <v>25788.083337810225</v>
          </cell>
          <cell r="H340">
            <v>25788.083337810225</v>
          </cell>
          <cell r="I340">
            <v>27077.487504700723</v>
          </cell>
          <cell r="J340">
            <v>26994.920823065695</v>
          </cell>
          <cell r="K340">
            <v>26994.920823065695</v>
          </cell>
          <cell r="L340">
            <v>28344.666864218972</v>
          </cell>
          <cell r="M340">
            <v>26994.920823065695</v>
          </cell>
          <cell r="N340">
            <v>26994.920823065695</v>
          </cell>
          <cell r="O340">
            <v>28344.666864218972</v>
          </cell>
        </row>
        <row r="341">
          <cell r="D341">
            <v>28053.879784844772</v>
          </cell>
          <cell r="E341">
            <v>28053.879784844772</v>
          </cell>
          <cell r="F341">
            <v>29456.573774087006</v>
          </cell>
          <cell r="G341">
            <v>39319.168495961079</v>
          </cell>
          <cell r="H341">
            <v>39319.168495961079</v>
          </cell>
          <cell r="I341">
            <v>41285.126920759125</v>
          </cell>
          <cell r="J341">
            <v>40526.005981216549</v>
          </cell>
          <cell r="K341">
            <v>40526.005981216549</v>
          </cell>
          <cell r="L341">
            <v>42552.306280277371</v>
          </cell>
          <cell r="M341">
            <v>40526.005981216549</v>
          </cell>
          <cell r="N341">
            <v>40526.005981216549</v>
          </cell>
          <cell r="O341">
            <v>42552.306280277371</v>
          </cell>
        </row>
        <row r="342">
          <cell r="D342">
            <v>61263.846322556376</v>
          </cell>
          <cell r="E342">
            <v>61263.846322556376</v>
          </cell>
          <cell r="F342">
            <v>64327.038638684193</v>
          </cell>
          <cell r="G342">
            <v>81449.91607331713</v>
          </cell>
          <cell r="H342">
            <v>81449.91607331713</v>
          </cell>
          <cell r="I342">
            <v>85522.411876982966</v>
          </cell>
          <cell r="J342">
            <v>85472.707690835377</v>
          </cell>
          <cell r="K342">
            <v>85472.707690835377</v>
          </cell>
          <cell r="L342">
            <v>89746.34307537711</v>
          </cell>
          <cell r="M342">
            <v>85472.707690835377</v>
          </cell>
          <cell r="N342">
            <v>85472.707690835377</v>
          </cell>
          <cell r="O342">
            <v>89746.34307537711</v>
          </cell>
        </row>
        <row r="343">
          <cell r="D343">
            <v>41584.964942995626</v>
          </cell>
          <cell r="E343">
            <v>41584.964942995626</v>
          </cell>
          <cell r="F343">
            <v>43664.213190145398</v>
          </cell>
          <cell r="G343">
            <v>52850.253654111926</v>
          </cell>
          <cell r="H343">
            <v>52850.253654111926</v>
          </cell>
          <cell r="I343">
            <v>55492.76633681752</v>
          </cell>
          <cell r="J343">
            <v>54057.091139367403</v>
          </cell>
          <cell r="K343">
            <v>54057.091139367403</v>
          </cell>
          <cell r="L343">
            <v>56759.945696335766</v>
          </cell>
          <cell r="M343">
            <v>54057.091139367403</v>
          </cell>
          <cell r="N343">
            <v>54057.091139367403</v>
          </cell>
          <cell r="O343">
            <v>56759.945696335766</v>
          </cell>
        </row>
        <row r="344">
          <cell r="D344">
            <v>47732.761164405529</v>
          </cell>
          <cell r="E344">
            <v>47732.761164405529</v>
          </cell>
          <cell r="F344">
            <v>50119.399222625798</v>
          </cell>
          <cell r="G344">
            <v>54387.745757015422</v>
          </cell>
          <cell r="H344">
            <v>54387.745757015422</v>
          </cell>
          <cell r="I344">
            <v>57107.133044866176</v>
          </cell>
          <cell r="J344">
            <v>58410.537374533669</v>
          </cell>
          <cell r="K344">
            <v>58410.537374533669</v>
          </cell>
          <cell r="L344">
            <v>61331.064243260334</v>
          </cell>
          <cell r="M344">
            <v>58410.537374533669</v>
          </cell>
          <cell r="N344">
            <v>58410.537374533669</v>
          </cell>
          <cell r="O344">
            <v>61331.064243260334</v>
          </cell>
        </row>
        <row r="345">
          <cell r="D345">
            <v>35075.109808394154</v>
          </cell>
          <cell r="E345">
            <v>35075.109808394154</v>
          </cell>
          <cell r="F345">
            <v>36745.353132603414</v>
          </cell>
          <cell r="G345">
            <v>42978.10923357663</v>
          </cell>
          <cell r="H345">
            <v>42978.10923357663</v>
          </cell>
          <cell r="I345">
            <v>45024.685863746956</v>
          </cell>
          <cell r="J345">
            <v>45286.850638686119</v>
          </cell>
          <cell r="K345">
            <v>45286.850638686119</v>
          </cell>
          <cell r="L345">
            <v>47443.367335766423</v>
          </cell>
          <cell r="M345" t="str">
            <v>x</v>
          </cell>
          <cell r="N345" t="str">
            <v>x</v>
          </cell>
          <cell r="O345" t="str">
            <v>x</v>
          </cell>
        </row>
        <row r="346">
          <cell r="D346">
            <v>25307.357709854008</v>
          </cell>
          <cell r="E346">
            <v>25307.357709854008</v>
          </cell>
          <cell r="F346">
            <v>26512.469981751827</v>
          </cell>
          <cell r="G346">
            <v>30049.157364963496</v>
          </cell>
          <cell r="H346">
            <v>30049.157364963496</v>
          </cell>
          <cell r="I346">
            <v>31480.06962043796</v>
          </cell>
          <cell r="J346">
            <v>31434.402208029191</v>
          </cell>
          <cell r="K346">
            <v>31434.402208029191</v>
          </cell>
          <cell r="L346">
            <v>32931.278503649643</v>
          </cell>
          <cell r="M346" t="str">
            <v>x</v>
          </cell>
          <cell r="N346" t="str">
            <v>x</v>
          </cell>
          <cell r="O346" t="str">
            <v>x</v>
          </cell>
        </row>
        <row r="347">
          <cell r="D347">
            <v>33765.343049726267</v>
          </cell>
          <cell r="E347">
            <v>33765.343049726267</v>
          </cell>
          <cell r="F347">
            <v>35373.216528284669</v>
          </cell>
          <cell r="G347">
            <v>34897.514315693421</v>
          </cell>
          <cell r="H347">
            <v>34897.514315693421</v>
          </cell>
          <cell r="I347">
            <v>36559.300711678829</v>
          </cell>
          <cell r="J347">
            <v>36629.070369525543</v>
          </cell>
          <cell r="K347">
            <v>36629.070369525543</v>
          </cell>
          <cell r="L347">
            <v>38373.311815693429</v>
          </cell>
          <cell r="M347" t="str">
            <v>x</v>
          </cell>
          <cell r="N347" t="str">
            <v>x</v>
          </cell>
          <cell r="O347" t="str">
            <v>x</v>
          </cell>
        </row>
        <row r="348">
          <cell r="D348">
            <v>27660.497988138683</v>
          </cell>
          <cell r="E348">
            <v>27660.497988138683</v>
          </cell>
          <cell r="F348">
            <v>28977.664559002431</v>
          </cell>
          <cell r="G348">
            <v>26816.919397810212</v>
          </cell>
          <cell r="H348">
            <v>26816.919397810212</v>
          </cell>
          <cell r="I348">
            <v>28093.915559610705</v>
          </cell>
          <cell r="J348">
            <v>27971.29010036496</v>
          </cell>
          <cell r="K348">
            <v>27971.29010036496</v>
          </cell>
          <cell r="L348">
            <v>29303.256295620438</v>
          </cell>
          <cell r="M348" t="str">
            <v>x</v>
          </cell>
          <cell r="N348" t="str">
            <v>x</v>
          </cell>
          <cell r="O348" t="str">
            <v>x</v>
          </cell>
        </row>
        <row r="349">
          <cell r="D349">
            <v>27660.497988138683</v>
          </cell>
          <cell r="E349">
            <v>27660.497988138683</v>
          </cell>
          <cell r="F349">
            <v>28977.664559002431</v>
          </cell>
          <cell r="G349">
            <v>37472.648959854007</v>
          </cell>
          <cell r="H349">
            <v>37472.648959854007</v>
          </cell>
          <cell r="I349">
            <v>39257.060815085155</v>
          </cell>
          <cell r="J349">
            <v>38627.019662408748</v>
          </cell>
          <cell r="K349">
            <v>38627.019662408748</v>
          </cell>
          <cell r="L349">
            <v>40466.401551094896</v>
          </cell>
          <cell r="M349" t="str">
            <v>x</v>
          </cell>
          <cell r="N349" t="str">
            <v>x</v>
          </cell>
          <cell r="O349" t="str">
            <v>x</v>
          </cell>
        </row>
        <row r="350">
          <cell r="D350">
            <v>52967.855697992687</v>
          </cell>
          <cell r="E350">
            <v>52967.855697992687</v>
          </cell>
          <cell r="F350">
            <v>55490.134540754261</v>
          </cell>
          <cell r="G350">
            <v>67521.806324817488</v>
          </cell>
          <cell r="H350">
            <v>67521.806324817488</v>
          </cell>
          <cell r="I350">
            <v>70737.130435523111</v>
          </cell>
          <cell r="J350">
            <v>70061.421870437945</v>
          </cell>
          <cell r="K350">
            <v>70061.421870437945</v>
          </cell>
          <cell r="L350">
            <v>73397.680054744531</v>
          </cell>
          <cell r="M350" t="str">
            <v>x</v>
          </cell>
          <cell r="N350" t="str">
            <v>x</v>
          </cell>
          <cell r="O350" t="str">
            <v>x</v>
          </cell>
        </row>
        <row r="351">
          <cell r="D351">
            <v>38316.227550182477</v>
          </cell>
          <cell r="E351">
            <v>38316.227550182477</v>
          </cell>
          <cell r="F351">
            <v>40140.809814476888</v>
          </cell>
          <cell r="G351">
            <v>48128.378521897801</v>
          </cell>
          <cell r="H351">
            <v>48128.378521897801</v>
          </cell>
          <cell r="I351">
            <v>50420.206070559609</v>
          </cell>
          <cell r="J351">
            <v>49282.749224452542</v>
          </cell>
          <cell r="K351">
            <v>49282.749224452542</v>
          </cell>
          <cell r="L351">
            <v>51629.546806569342</v>
          </cell>
          <cell r="M351" t="str">
            <v>x</v>
          </cell>
          <cell r="N351" t="str">
            <v>x</v>
          </cell>
          <cell r="O351" t="str">
            <v>x</v>
          </cell>
        </row>
        <row r="352">
          <cell r="D352">
            <v>45975.033172901458</v>
          </cell>
          <cell r="E352">
            <v>45975.033172901458</v>
          </cell>
          <cell r="F352">
            <v>48164.320466849145</v>
          </cell>
          <cell r="G352">
            <v>51058.704151459846</v>
          </cell>
          <cell r="H352">
            <v>51058.704151459846</v>
          </cell>
          <cell r="I352">
            <v>53490.071015815083</v>
          </cell>
          <cell r="J352">
            <v>53944.630907846702</v>
          </cell>
          <cell r="K352">
            <v>53944.630907846702</v>
          </cell>
          <cell r="L352">
            <v>56513.422855839417</v>
          </cell>
          <cell r="M352" t="str">
            <v>x</v>
          </cell>
          <cell r="N352" t="str">
            <v>x</v>
          </cell>
          <cell r="O352" t="str">
            <v>x</v>
          </cell>
        </row>
        <row r="353">
          <cell r="D353">
            <v>35075.109808394154</v>
          </cell>
          <cell r="E353">
            <v>35075.109808394154</v>
          </cell>
          <cell r="F353">
            <v>36745.353132603414</v>
          </cell>
          <cell r="G353">
            <v>42978.10923357663</v>
          </cell>
          <cell r="H353">
            <v>42978.10923357663</v>
          </cell>
          <cell r="I353">
            <v>45024.685863746956</v>
          </cell>
          <cell r="J353">
            <v>45286.850638686119</v>
          </cell>
          <cell r="K353">
            <v>45286.850638686119</v>
          </cell>
          <cell r="L353">
            <v>47443.367335766423</v>
          </cell>
          <cell r="M353" t="str">
            <v>x</v>
          </cell>
          <cell r="N353" t="str">
            <v>x</v>
          </cell>
          <cell r="O353" t="str">
            <v>x</v>
          </cell>
        </row>
        <row r="354">
          <cell r="D354">
            <v>25307.357709854008</v>
          </cell>
          <cell r="E354">
            <v>25307.357709854008</v>
          </cell>
          <cell r="F354">
            <v>26512.469981751827</v>
          </cell>
          <cell r="G354">
            <v>30049.157364963496</v>
          </cell>
          <cell r="H354">
            <v>30049.157364963496</v>
          </cell>
          <cell r="I354">
            <v>31480.06962043796</v>
          </cell>
          <cell r="J354">
            <v>31434.402208029191</v>
          </cell>
          <cell r="K354">
            <v>31434.402208029191</v>
          </cell>
          <cell r="L354">
            <v>32931.278503649643</v>
          </cell>
          <cell r="M354" t="str">
            <v>x</v>
          </cell>
          <cell r="N354" t="str">
            <v>x</v>
          </cell>
          <cell r="O354" t="str">
            <v>x</v>
          </cell>
        </row>
        <row r="355">
          <cell r="D355">
            <v>33765.343049726267</v>
          </cell>
          <cell r="E355">
            <v>33765.343049726267</v>
          </cell>
          <cell r="F355">
            <v>35373.216528284669</v>
          </cell>
          <cell r="G355">
            <v>34897.514315693421</v>
          </cell>
          <cell r="H355">
            <v>34897.514315693421</v>
          </cell>
          <cell r="I355">
            <v>36559.300711678829</v>
          </cell>
          <cell r="J355">
            <v>36629.070369525543</v>
          </cell>
          <cell r="K355">
            <v>36629.070369525543</v>
          </cell>
          <cell r="L355">
            <v>38373.311815693429</v>
          </cell>
          <cell r="M355" t="str">
            <v>x</v>
          </cell>
          <cell r="N355" t="str">
            <v>x</v>
          </cell>
          <cell r="O355" t="str">
            <v>x</v>
          </cell>
        </row>
        <row r="356">
          <cell r="D356">
            <v>27660.497988138683</v>
          </cell>
          <cell r="E356">
            <v>27660.497988138683</v>
          </cell>
          <cell r="F356">
            <v>28977.664559002431</v>
          </cell>
          <cell r="G356">
            <v>26816.919397810212</v>
          </cell>
          <cell r="H356">
            <v>26816.919397810212</v>
          </cell>
          <cell r="I356">
            <v>28093.915559610705</v>
          </cell>
          <cell r="J356">
            <v>27971.29010036496</v>
          </cell>
          <cell r="K356">
            <v>27971.29010036496</v>
          </cell>
          <cell r="L356">
            <v>29303.256295620438</v>
          </cell>
          <cell r="M356" t="str">
            <v>x</v>
          </cell>
          <cell r="N356" t="str">
            <v>x</v>
          </cell>
          <cell r="O356" t="str">
            <v>x</v>
          </cell>
        </row>
        <row r="357">
          <cell r="D357">
            <v>52967.855697992687</v>
          </cell>
          <cell r="E357">
            <v>52967.855697992687</v>
          </cell>
          <cell r="F357">
            <v>55490.134540754261</v>
          </cell>
          <cell r="G357">
            <v>67521.806324817488</v>
          </cell>
          <cell r="H357">
            <v>67521.806324817488</v>
          </cell>
          <cell r="I357">
            <v>70737.130435523111</v>
          </cell>
          <cell r="J357">
            <v>70061.421870437945</v>
          </cell>
          <cell r="K357">
            <v>70061.421870437945</v>
          </cell>
          <cell r="L357">
            <v>73397.680054744531</v>
          </cell>
          <cell r="M357" t="str">
            <v>x</v>
          </cell>
          <cell r="N357" t="str">
            <v>x</v>
          </cell>
          <cell r="O357" t="str">
            <v>x</v>
          </cell>
        </row>
        <row r="358">
          <cell r="D358">
            <v>45975.033172901458</v>
          </cell>
          <cell r="E358">
            <v>45975.033172901458</v>
          </cell>
          <cell r="F358">
            <v>48164.320466849145</v>
          </cell>
          <cell r="G358">
            <v>51058.704151459846</v>
          </cell>
          <cell r="H358">
            <v>51058.704151459846</v>
          </cell>
          <cell r="I358">
            <v>53490.071015815083</v>
          </cell>
          <cell r="J358">
            <v>53944.630907846702</v>
          </cell>
          <cell r="K358">
            <v>53944.630907846702</v>
          </cell>
          <cell r="L358">
            <v>56513.422855839417</v>
          </cell>
          <cell r="M358" t="str">
            <v>x</v>
          </cell>
          <cell r="N358" t="str">
            <v>x</v>
          </cell>
          <cell r="O358" t="str">
            <v>x</v>
          </cell>
        </row>
        <row r="359">
          <cell r="D359">
            <v>50525.917673357653</v>
          </cell>
          <cell r="E359">
            <v>50525.917673357653</v>
          </cell>
          <cell r="F359">
            <v>52931.913753041365</v>
          </cell>
          <cell r="G359">
            <v>64289.568357664211</v>
          </cell>
          <cell r="H359">
            <v>64289.568357664211</v>
          </cell>
          <cell r="I359">
            <v>67350.976374695849</v>
          </cell>
          <cell r="J359">
            <v>66598.309762773701</v>
          </cell>
          <cell r="K359">
            <v>66598.309762773701</v>
          </cell>
          <cell r="L359">
            <v>69769.65784671533</v>
          </cell>
          <cell r="M359" t="str">
            <v>x</v>
          </cell>
          <cell r="N359" t="str">
            <v>x</v>
          </cell>
          <cell r="O359" t="str">
            <v>x</v>
          </cell>
        </row>
        <row r="360">
          <cell r="D360">
            <v>35075.109808394154</v>
          </cell>
          <cell r="E360">
            <v>35075.109808394154</v>
          </cell>
          <cell r="F360">
            <v>36745.353132603414</v>
          </cell>
          <cell r="G360">
            <v>42978.10923357663</v>
          </cell>
          <cell r="H360">
            <v>42978.10923357663</v>
          </cell>
          <cell r="I360">
            <v>45024.685863746956</v>
          </cell>
          <cell r="J360">
            <v>45286.850638686119</v>
          </cell>
          <cell r="K360">
            <v>45286.850638686119</v>
          </cell>
          <cell r="L360">
            <v>47443.367335766423</v>
          </cell>
          <cell r="M360" t="str">
            <v>x</v>
          </cell>
          <cell r="N360" t="str">
            <v>x</v>
          </cell>
          <cell r="O360" t="str">
            <v>x</v>
          </cell>
        </row>
        <row r="361">
          <cell r="D361">
            <v>44754.064160583934</v>
          </cell>
          <cell r="E361">
            <v>44754.064160583934</v>
          </cell>
          <cell r="F361">
            <v>46885.210072992697</v>
          </cell>
          <cell r="G361">
            <v>49442.585167883204</v>
          </cell>
          <cell r="H361">
            <v>49442.585167883204</v>
          </cell>
          <cell r="I361">
            <v>51796.993985401466</v>
          </cell>
          <cell r="J361">
            <v>52213.074854014587</v>
          </cell>
          <cell r="K361">
            <v>52213.074854014587</v>
          </cell>
          <cell r="L361">
            <v>54699.411751824824</v>
          </cell>
          <cell r="M361" t="str">
            <v>x</v>
          </cell>
          <cell r="N361" t="str">
            <v>x</v>
          </cell>
          <cell r="O361" t="str">
            <v>x</v>
          </cell>
        </row>
        <row r="362">
          <cell r="D362">
            <v>52967.855697992687</v>
          </cell>
          <cell r="E362">
            <v>52967.855697992687</v>
          </cell>
          <cell r="F362">
            <v>55490.134540754261</v>
          </cell>
          <cell r="G362">
            <v>67521.806324817488</v>
          </cell>
          <cell r="H362">
            <v>67521.806324817488</v>
          </cell>
          <cell r="I362">
            <v>70737.130435523111</v>
          </cell>
          <cell r="J362">
            <v>70061.421870437945</v>
          </cell>
          <cell r="K362">
            <v>70061.421870437945</v>
          </cell>
          <cell r="L362">
            <v>73397.680054744531</v>
          </cell>
          <cell r="M362" t="str">
            <v>x</v>
          </cell>
          <cell r="N362" t="str">
            <v>x</v>
          </cell>
          <cell r="O362" t="str">
            <v>x</v>
          </cell>
        </row>
        <row r="363">
          <cell r="D363">
            <v>45975.033172901458</v>
          </cell>
          <cell r="E363">
            <v>45975.033172901458</v>
          </cell>
          <cell r="F363">
            <v>48164.320466849145</v>
          </cell>
          <cell r="G363">
            <v>51058.704151459846</v>
          </cell>
          <cell r="H363">
            <v>51058.704151459846</v>
          </cell>
          <cell r="I363">
            <v>53490.071015815083</v>
          </cell>
          <cell r="J363">
            <v>53944.630907846702</v>
          </cell>
          <cell r="K363">
            <v>53944.630907846702</v>
          </cell>
          <cell r="L363">
            <v>56513.422855839417</v>
          </cell>
          <cell r="M363" t="str">
            <v>x</v>
          </cell>
          <cell r="N363" t="str">
            <v>x</v>
          </cell>
          <cell r="O363" t="str">
            <v>x</v>
          </cell>
        </row>
        <row r="364">
          <cell r="D364">
            <v>50525.917673357653</v>
          </cell>
          <cell r="E364">
            <v>50525.917673357653</v>
          </cell>
          <cell r="F364">
            <v>52931.913753041365</v>
          </cell>
          <cell r="G364">
            <v>64289.568357664211</v>
          </cell>
          <cell r="H364">
            <v>64289.568357664211</v>
          </cell>
          <cell r="I364">
            <v>67350.976374695849</v>
          </cell>
          <cell r="J364">
            <v>66598.309762773701</v>
          </cell>
          <cell r="K364">
            <v>66598.309762773701</v>
          </cell>
          <cell r="L364">
            <v>69769.65784671533</v>
          </cell>
          <cell r="M364" t="str">
            <v>x</v>
          </cell>
          <cell r="N364" t="str">
            <v>x</v>
          </cell>
          <cell r="O364" t="str">
            <v>x</v>
          </cell>
        </row>
        <row r="365">
          <cell r="D365">
            <v>7195.8310871046242</v>
          </cell>
          <cell r="E365">
            <v>7195.8310871046242</v>
          </cell>
          <cell r="F365">
            <v>7195.8310871046224</v>
          </cell>
          <cell r="G365">
            <v>8100.0323217128971</v>
          </cell>
          <cell r="H365">
            <v>8100.0323217128971</v>
          </cell>
          <cell r="I365">
            <v>8100.0323217128944</v>
          </cell>
          <cell r="J365">
            <v>8510.2406993673976</v>
          </cell>
          <cell r="K365">
            <v>8510.2406993673976</v>
          </cell>
          <cell r="L365">
            <v>8510.2406993673958</v>
          </cell>
          <cell r="M365" t="str">
            <v>x</v>
          </cell>
          <cell r="N365" t="str">
            <v>x</v>
          </cell>
          <cell r="O365" t="str">
            <v>x</v>
          </cell>
        </row>
        <row r="366">
          <cell r="D366">
            <v>54124.340632603416</v>
          </cell>
          <cell r="E366">
            <v>54124.340632603416</v>
          </cell>
          <cell r="F366">
            <v>54124.340632603387</v>
          </cell>
          <cell r="G366">
            <v>67655.425790754263</v>
          </cell>
          <cell r="H366">
            <v>67655.425790754263</v>
          </cell>
          <cell r="I366">
            <v>67655.425790754249</v>
          </cell>
          <cell r="J366">
            <v>74420.968369829701</v>
          </cell>
          <cell r="K366">
            <v>74420.968369829701</v>
          </cell>
          <cell r="L366">
            <v>74420.968369829672</v>
          </cell>
          <cell r="M366" t="str">
            <v>x</v>
          </cell>
          <cell r="N366" t="str">
            <v>x</v>
          </cell>
          <cell r="O366" t="str">
            <v>x</v>
          </cell>
        </row>
        <row r="367">
          <cell r="D367">
            <v>1522.2470802919711</v>
          </cell>
          <cell r="E367">
            <v>1522.2470802919711</v>
          </cell>
          <cell r="F367">
            <v>1522.2470802919706</v>
          </cell>
          <cell r="G367">
            <v>2875.355596107056</v>
          </cell>
          <cell r="H367">
            <v>2875.355596107056</v>
          </cell>
          <cell r="I367">
            <v>2875.3555961070556</v>
          </cell>
          <cell r="J367">
            <v>3213.6327250608279</v>
          </cell>
          <cell r="K367">
            <v>3213.6327250608279</v>
          </cell>
          <cell r="L367">
            <v>3213.6327250608265</v>
          </cell>
          <cell r="M367" t="str">
            <v>x</v>
          </cell>
          <cell r="N367" t="str">
            <v>x</v>
          </cell>
          <cell r="O367" t="str">
            <v>x</v>
          </cell>
        </row>
        <row r="372">
          <cell r="D372">
            <v>3124.8</v>
          </cell>
          <cell r="E372">
            <v>3124.8</v>
          </cell>
          <cell r="F372">
            <v>3124.8</v>
          </cell>
          <cell r="G372">
            <v>3124.8</v>
          </cell>
          <cell r="H372">
            <v>3124.8</v>
          </cell>
          <cell r="I372">
            <v>3124.8</v>
          </cell>
          <cell r="J372">
            <v>3124.8</v>
          </cell>
          <cell r="K372">
            <v>3124.8</v>
          </cell>
          <cell r="L372">
            <v>3124.8</v>
          </cell>
          <cell r="M372">
            <v>3124.8</v>
          </cell>
          <cell r="N372">
            <v>3124.8</v>
          </cell>
          <cell r="O372">
            <v>3124.8</v>
          </cell>
        </row>
        <row r="373">
          <cell r="D373">
            <v>3124.8</v>
          </cell>
          <cell r="E373">
            <v>3396.521739130435</v>
          </cell>
          <cell r="F373">
            <v>3720</v>
          </cell>
          <cell r="G373">
            <v>3124.8</v>
          </cell>
          <cell r="H373">
            <v>3396.521739130435</v>
          </cell>
          <cell r="I373">
            <v>3720</v>
          </cell>
          <cell r="J373">
            <v>3124.8</v>
          </cell>
          <cell r="K373">
            <v>3396.521739130435</v>
          </cell>
          <cell r="L373">
            <v>3720</v>
          </cell>
          <cell r="M373">
            <v>3124.8</v>
          </cell>
          <cell r="N373">
            <v>3396.521739130435</v>
          </cell>
          <cell r="O373">
            <v>3720</v>
          </cell>
        </row>
        <row r="374">
          <cell r="D374">
            <v>3124.8</v>
          </cell>
          <cell r="E374">
            <v>4595.2941176470586</v>
          </cell>
          <cell r="F374">
            <v>4595.2941176470586</v>
          </cell>
          <cell r="G374">
            <v>3124.8</v>
          </cell>
          <cell r="H374">
            <v>4595.2941176470586</v>
          </cell>
          <cell r="I374">
            <v>4595.2941176470586</v>
          </cell>
          <cell r="J374">
            <v>3124.8</v>
          </cell>
          <cell r="K374">
            <v>4595.2941176470586</v>
          </cell>
          <cell r="L374">
            <v>4595.2941176470586</v>
          </cell>
          <cell r="M374">
            <v>3124.8</v>
          </cell>
          <cell r="N374">
            <v>4595.2941176470586</v>
          </cell>
          <cell r="O374">
            <v>4595.2941176470586</v>
          </cell>
        </row>
        <row r="375">
          <cell r="D375">
            <v>3124.8</v>
          </cell>
          <cell r="E375">
            <v>5580</v>
          </cell>
          <cell r="F375">
            <v>5580</v>
          </cell>
          <cell r="G375">
            <v>3124.8</v>
          </cell>
          <cell r="H375">
            <v>5580</v>
          </cell>
          <cell r="I375">
            <v>5580</v>
          </cell>
          <cell r="J375">
            <v>3124.8</v>
          </cell>
          <cell r="K375">
            <v>5580</v>
          </cell>
          <cell r="L375">
            <v>5580</v>
          </cell>
          <cell r="M375">
            <v>3124.8</v>
          </cell>
          <cell r="N375">
            <v>5580</v>
          </cell>
          <cell r="O375">
            <v>5580</v>
          </cell>
        </row>
        <row r="376">
          <cell r="D376">
            <v>3124.8</v>
          </cell>
          <cell r="E376">
            <v>8680</v>
          </cell>
          <cell r="F376">
            <v>8680</v>
          </cell>
          <cell r="G376">
            <v>3124.8</v>
          </cell>
          <cell r="H376">
            <v>8680</v>
          </cell>
          <cell r="I376">
            <v>8680</v>
          </cell>
          <cell r="J376">
            <v>3124.8</v>
          </cell>
          <cell r="K376">
            <v>8680</v>
          </cell>
          <cell r="L376">
            <v>8680</v>
          </cell>
          <cell r="M376">
            <v>3124.8</v>
          </cell>
          <cell r="N376">
            <v>8680</v>
          </cell>
          <cell r="O376">
            <v>8680</v>
          </cell>
        </row>
        <row r="377">
          <cell r="D377">
            <v>3124.8</v>
          </cell>
          <cell r="E377">
            <v>8680</v>
          </cell>
          <cell r="F377">
            <v>9765</v>
          </cell>
          <cell r="G377">
            <v>3124.8</v>
          </cell>
          <cell r="H377">
            <v>8680</v>
          </cell>
          <cell r="I377">
            <v>9765</v>
          </cell>
          <cell r="J377">
            <v>3124.8</v>
          </cell>
          <cell r="K377">
            <v>8680</v>
          </cell>
          <cell r="L377">
            <v>9765</v>
          </cell>
          <cell r="M377">
            <v>3124.8</v>
          </cell>
          <cell r="N377">
            <v>8680</v>
          </cell>
          <cell r="O377">
            <v>9765</v>
          </cell>
        </row>
        <row r="378">
          <cell r="D378">
            <v>3124.8</v>
          </cell>
          <cell r="E378">
            <v>8680</v>
          </cell>
          <cell r="F378">
            <v>11160</v>
          </cell>
          <cell r="G378">
            <v>3124.8</v>
          </cell>
          <cell r="H378">
            <v>8680</v>
          </cell>
          <cell r="I378">
            <v>11160</v>
          </cell>
          <cell r="J378">
            <v>3124.8</v>
          </cell>
          <cell r="K378">
            <v>8680</v>
          </cell>
          <cell r="L378">
            <v>11160</v>
          </cell>
          <cell r="M378">
            <v>3124.8</v>
          </cell>
          <cell r="N378">
            <v>8680</v>
          </cell>
          <cell r="O378">
            <v>11160</v>
          </cell>
        </row>
        <row r="379">
          <cell r="D379">
            <v>3906</v>
          </cell>
          <cell r="E379">
            <v>3906</v>
          </cell>
          <cell r="F379">
            <v>3906</v>
          </cell>
          <cell r="G379">
            <v>3906</v>
          </cell>
          <cell r="H379">
            <v>3906</v>
          </cell>
          <cell r="I379">
            <v>3906</v>
          </cell>
          <cell r="J379">
            <v>3906</v>
          </cell>
          <cell r="K379">
            <v>3906</v>
          </cell>
          <cell r="L379">
            <v>3906</v>
          </cell>
          <cell r="M379">
            <v>3906</v>
          </cell>
          <cell r="N379">
            <v>3906</v>
          </cell>
          <cell r="O379">
            <v>3906</v>
          </cell>
        </row>
        <row r="380">
          <cell r="D380">
            <v>3124.8</v>
          </cell>
          <cell r="E380">
            <v>3124.8</v>
          </cell>
          <cell r="F380">
            <v>3124.8</v>
          </cell>
          <cell r="G380">
            <v>3124.8</v>
          </cell>
          <cell r="H380">
            <v>3124.8</v>
          </cell>
          <cell r="I380">
            <v>3124.8</v>
          </cell>
          <cell r="J380">
            <v>3124.8</v>
          </cell>
          <cell r="K380">
            <v>3124.8</v>
          </cell>
          <cell r="L380">
            <v>3124.8</v>
          </cell>
          <cell r="M380">
            <v>3124.8</v>
          </cell>
          <cell r="N380">
            <v>3124.8</v>
          </cell>
          <cell r="O380">
            <v>3124.8</v>
          </cell>
        </row>
        <row r="381">
          <cell r="D381">
            <v>3906</v>
          </cell>
          <cell r="E381">
            <v>3906</v>
          </cell>
          <cell r="F381">
            <v>3906</v>
          </cell>
          <cell r="G381">
            <v>3906</v>
          </cell>
          <cell r="H381">
            <v>3906</v>
          </cell>
          <cell r="I381">
            <v>3906</v>
          </cell>
          <cell r="J381">
            <v>3906</v>
          </cell>
          <cell r="K381">
            <v>3906</v>
          </cell>
          <cell r="L381">
            <v>3906</v>
          </cell>
          <cell r="M381">
            <v>3906</v>
          </cell>
          <cell r="N381">
            <v>3906</v>
          </cell>
          <cell r="O381">
            <v>3906</v>
          </cell>
        </row>
        <row r="382">
          <cell r="D382">
            <v>3124.8</v>
          </cell>
          <cell r="E382">
            <v>3124.8</v>
          </cell>
          <cell r="F382">
            <v>3124.8</v>
          </cell>
          <cell r="G382">
            <v>3124.8</v>
          </cell>
          <cell r="H382">
            <v>3124.8</v>
          </cell>
          <cell r="I382">
            <v>3124.8</v>
          </cell>
          <cell r="J382">
            <v>3124.8</v>
          </cell>
          <cell r="K382">
            <v>3124.8</v>
          </cell>
          <cell r="L382">
            <v>3124.8</v>
          </cell>
          <cell r="M382">
            <v>3124.8</v>
          </cell>
          <cell r="N382">
            <v>3124.8</v>
          </cell>
          <cell r="O382">
            <v>3124.8</v>
          </cell>
        </row>
        <row r="383">
          <cell r="D383">
            <v>3124.8</v>
          </cell>
          <cell r="E383">
            <v>3124.8</v>
          </cell>
          <cell r="F383">
            <v>3124.8</v>
          </cell>
          <cell r="G383">
            <v>3124.8</v>
          </cell>
          <cell r="H383">
            <v>3124.8</v>
          </cell>
          <cell r="I383">
            <v>3124.8</v>
          </cell>
          <cell r="J383">
            <v>3124.8</v>
          </cell>
          <cell r="K383">
            <v>3124.8</v>
          </cell>
          <cell r="L383">
            <v>3124.8</v>
          </cell>
          <cell r="M383">
            <v>3124.8</v>
          </cell>
          <cell r="N383">
            <v>3124.8</v>
          </cell>
          <cell r="O383">
            <v>3124.8</v>
          </cell>
        </row>
        <row r="384">
          <cell r="D384">
            <v>3906</v>
          </cell>
          <cell r="E384">
            <v>3906</v>
          </cell>
          <cell r="F384">
            <v>3906</v>
          </cell>
          <cell r="G384">
            <v>3906</v>
          </cell>
          <cell r="H384">
            <v>3906</v>
          </cell>
          <cell r="I384">
            <v>3906</v>
          </cell>
          <cell r="J384">
            <v>3906</v>
          </cell>
          <cell r="K384">
            <v>3906</v>
          </cell>
          <cell r="L384">
            <v>3906</v>
          </cell>
          <cell r="M384">
            <v>3906</v>
          </cell>
          <cell r="N384">
            <v>3906</v>
          </cell>
          <cell r="O384">
            <v>3906</v>
          </cell>
        </row>
        <row r="385">
          <cell r="D385">
            <v>3124.8</v>
          </cell>
          <cell r="E385">
            <v>3124.8</v>
          </cell>
          <cell r="F385">
            <v>3124.8</v>
          </cell>
          <cell r="G385">
            <v>3124.8</v>
          </cell>
          <cell r="H385">
            <v>3124.8</v>
          </cell>
          <cell r="I385">
            <v>3124.8</v>
          </cell>
          <cell r="J385">
            <v>3124.8</v>
          </cell>
          <cell r="K385">
            <v>3124.8</v>
          </cell>
          <cell r="L385">
            <v>3124.8</v>
          </cell>
          <cell r="M385">
            <v>3124.8</v>
          </cell>
          <cell r="N385">
            <v>3124.8</v>
          </cell>
          <cell r="O385">
            <v>3124.8</v>
          </cell>
        </row>
        <row r="386">
          <cell r="D386">
            <v>3906</v>
          </cell>
          <cell r="E386">
            <v>3906</v>
          </cell>
          <cell r="F386">
            <v>3906</v>
          </cell>
          <cell r="G386">
            <v>3906</v>
          </cell>
          <cell r="H386">
            <v>3906</v>
          </cell>
          <cell r="I386">
            <v>3906</v>
          </cell>
          <cell r="J386">
            <v>3906</v>
          </cell>
          <cell r="K386">
            <v>3906</v>
          </cell>
          <cell r="L386">
            <v>3906</v>
          </cell>
          <cell r="M386">
            <v>3906</v>
          </cell>
          <cell r="N386">
            <v>3906</v>
          </cell>
          <cell r="O386">
            <v>3906</v>
          </cell>
        </row>
        <row r="387">
          <cell r="D387">
            <v>13020</v>
          </cell>
          <cell r="E387">
            <v>13020</v>
          </cell>
          <cell r="F387">
            <v>13020</v>
          </cell>
          <cell r="G387">
            <v>13020</v>
          </cell>
          <cell r="H387">
            <v>13020</v>
          </cell>
          <cell r="I387">
            <v>13020</v>
          </cell>
          <cell r="J387">
            <v>13020</v>
          </cell>
          <cell r="K387">
            <v>13020</v>
          </cell>
          <cell r="L387">
            <v>13020</v>
          </cell>
          <cell r="M387" t="str">
            <v>x</v>
          </cell>
          <cell r="N387" t="str">
            <v>x</v>
          </cell>
          <cell r="O387" t="str">
            <v>x</v>
          </cell>
        </row>
        <row r="388">
          <cell r="D388">
            <v>7812</v>
          </cell>
          <cell r="E388">
            <v>7812</v>
          </cell>
          <cell r="F388">
            <v>7812</v>
          </cell>
          <cell r="G388">
            <v>7812</v>
          </cell>
          <cell r="H388">
            <v>7812</v>
          </cell>
          <cell r="I388">
            <v>7812</v>
          </cell>
          <cell r="J388">
            <v>7812</v>
          </cell>
          <cell r="K388">
            <v>7812</v>
          </cell>
          <cell r="L388">
            <v>7812</v>
          </cell>
          <cell r="M388" t="str">
            <v>x</v>
          </cell>
          <cell r="N388" t="str">
            <v>x</v>
          </cell>
          <cell r="O388" t="str">
            <v>x</v>
          </cell>
        </row>
        <row r="389">
          <cell r="D389">
            <v>9765</v>
          </cell>
          <cell r="E389">
            <v>9765</v>
          </cell>
          <cell r="F389">
            <v>9765</v>
          </cell>
          <cell r="G389">
            <v>9765</v>
          </cell>
          <cell r="H389">
            <v>9765</v>
          </cell>
          <cell r="I389">
            <v>9765</v>
          </cell>
          <cell r="J389">
            <v>9765</v>
          </cell>
          <cell r="K389">
            <v>9765</v>
          </cell>
          <cell r="L389">
            <v>9765</v>
          </cell>
          <cell r="M389" t="str">
            <v>x</v>
          </cell>
          <cell r="N389" t="str">
            <v>x</v>
          </cell>
          <cell r="O389" t="str">
            <v>x</v>
          </cell>
        </row>
        <row r="390">
          <cell r="D390">
            <v>6510</v>
          </cell>
          <cell r="E390">
            <v>6510</v>
          </cell>
          <cell r="F390">
            <v>6510</v>
          </cell>
          <cell r="G390">
            <v>6510</v>
          </cell>
          <cell r="H390">
            <v>6510</v>
          </cell>
          <cell r="I390">
            <v>6510</v>
          </cell>
          <cell r="J390">
            <v>6510</v>
          </cell>
          <cell r="K390">
            <v>6510</v>
          </cell>
          <cell r="L390">
            <v>6510</v>
          </cell>
          <cell r="M390" t="str">
            <v>x</v>
          </cell>
          <cell r="N390" t="str">
            <v>x</v>
          </cell>
          <cell r="O390" t="str">
            <v>x</v>
          </cell>
        </row>
        <row r="391">
          <cell r="D391">
            <v>6510</v>
          </cell>
          <cell r="E391">
            <v>6510</v>
          </cell>
          <cell r="F391">
            <v>6510</v>
          </cell>
          <cell r="G391">
            <v>6510</v>
          </cell>
          <cell r="H391">
            <v>6510</v>
          </cell>
          <cell r="I391">
            <v>6510</v>
          </cell>
          <cell r="J391">
            <v>6510</v>
          </cell>
          <cell r="K391">
            <v>6510</v>
          </cell>
          <cell r="L391">
            <v>6510</v>
          </cell>
          <cell r="M391" t="str">
            <v>x</v>
          </cell>
          <cell r="N391" t="str">
            <v>x</v>
          </cell>
          <cell r="O391" t="str">
            <v>x</v>
          </cell>
        </row>
        <row r="392">
          <cell r="D392">
            <v>7812</v>
          </cell>
          <cell r="E392">
            <v>7812</v>
          </cell>
          <cell r="F392">
            <v>7812</v>
          </cell>
          <cell r="G392">
            <v>7812</v>
          </cell>
          <cell r="H392">
            <v>7812</v>
          </cell>
          <cell r="I392">
            <v>7812</v>
          </cell>
          <cell r="J392">
            <v>7812</v>
          </cell>
          <cell r="K392">
            <v>7812</v>
          </cell>
          <cell r="L392">
            <v>7812</v>
          </cell>
          <cell r="M392" t="str">
            <v>x</v>
          </cell>
          <cell r="N392" t="str">
            <v>x</v>
          </cell>
          <cell r="O392" t="str">
            <v>x</v>
          </cell>
        </row>
        <row r="393">
          <cell r="D393">
            <v>6510</v>
          </cell>
          <cell r="E393">
            <v>6510</v>
          </cell>
          <cell r="F393">
            <v>6510</v>
          </cell>
          <cell r="G393">
            <v>6510</v>
          </cell>
          <cell r="H393">
            <v>6510</v>
          </cell>
          <cell r="I393">
            <v>6510</v>
          </cell>
          <cell r="J393">
            <v>6510</v>
          </cell>
          <cell r="K393">
            <v>6510</v>
          </cell>
          <cell r="L393">
            <v>6510</v>
          </cell>
          <cell r="M393" t="str">
            <v>x</v>
          </cell>
          <cell r="N393" t="str">
            <v>x</v>
          </cell>
          <cell r="O393" t="str">
            <v>x</v>
          </cell>
        </row>
        <row r="394">
          <cell r="D394">
            <v>9765</v>
          </cell>
          <cell r="E394">
            <v>9765</v>
          </cell>
          <cell r="F394">
            <v>9765</v>
          </cell>
          <cell r="G394">
            <v>9765</v>
          </cell>
          <cell r="H394">
            <v>9765</v>
          </cell>
          <cell r="I394">
            <v>9765</v>
          </cell>
          <cell r="J394">
            <v>9765</v>
          </cell>
          <cell r="K394">
            <v>9765</v>
          </cell>
          <cell r="L394">
            <v>9765</v>
          </cell>
          <cell r="M394" t="str">
            <v>x</v>
          </cell>
          <cell r="N394" t="str">
            <v>x</v>
          </cell>
          <cell r="O394" t="str">
            <v>x</v>
          </cell>
        </row>
        <row r="395">
          <cell r="D395">
            <v>13020</v>
          </cell>
          <cell r="E395">
            <v>13020</v>
          </cell>
          <cell r="F395">
            <v>13020</v>
          </cell>
          <cell r="G395">
            <v>13020</v>
          </cell>
          <cell r="H395">
            <v>13020</v>
          </cell>
          <cell r="I395">
            <v>13020</v>
          </cell>
          <cell r="J395">
            <v>13020</v>
          </cell>
          <cell r="K395">
            <v>13020</v>
          </cell>
          <cell r="L395">
            <v>13020</v>
          </cell>
          <cell r="M395" t="str">
            <v>x</v>
          </cell>
          <cell r="N395" t="str">
            <v>x</v>
          </cell>
          <cell r="O395" t="str">
            <v>x</v>
          </cell>
        </row>
        <row r="396">
          <cell r="D396">
            <v>7812</v>
          </cell>
          <cell r="E396">
            <v>7812</v>
          </cell>
          <cell r="F396">
            <v>7812</v>
          </cell>
          <cell r="G396">
            <v>7812</v>
          </cell>
          <cell r="H396">
            <v>7812</v>
          </cell>
          <cell r="I396">
            <v>7812</v>
          </cell>
          <cell r="J396">
            <v>7812</v>
          </cell>
          <cell r="K396">
            <v>7812</v>
          </cell>
          <cell r="L396">
            <v>7812</v>
          </cell>
          <cell r="M396" t="str">
            <v>x</v>
          </cell>
          <cell r="N396" t="str">
            <v>x</v>
          </cell>
          <cell r="O396" t="str">
            <v>x</v>
          </cell>
        </row>
        <row r="397">
          <cell r="D397">
            <v>9765</v>
          </cell>
          <cell r="E397">
            <v>9765</v>
          </cell>
          <cell r="F397">
            <v>9765</v>
          </cell>
          <cell r="G397">
            <v>9765</v>
          </cell>
          <cell r="H397">
            <v>9765</v>
          </cell>
          <cell r="I397">
            <v>9765</v>
          </cell>
          <cell r="J397">
            <v>9765</v>
          </cell>
          <cell r="K397">
            <v>9765</v>
          </cell>
          <cell r="L397">
            <v>9765</v>
          </cell>
          <cell r="M397" t="str">
            <v>x</v>
          </cell>
          <cell r="N397" t="str">
            <v>x</v>
          </cell>
          <cell r="O397" t="str">
            <v>x</v>
          </cell>
        </row>
        <row r="398">
          <cell r="D398">
            <v>6510</v>
          </cell>
          <cell r="E398">
            <v>6510</v>
          </cell>
          <cell r="F398">
            <v>6510</v>
          </cell>
          <cell r="G398">
            <v>6510</v>
          </cell>
          <cell r="H398">
            <v>6510</v>
          </cell>
          <cell r="I398">
            <v>6510</v>
          </cell>
          <cell r="J398">
            <v>6510</v>
          </cell>
          <cell r="K398">
            <v>6510</v>
          </cell>
          <cell r="L398">
            <v>6510</v>
          </cell>
          <cell r="M398" t="str">
            <v>x</v>
          </cell>
          <cell r="N398" t="str">
            <v>x</v>
          </cell>
          <cell r="O398" t="str">
            <v>x</v>
          </cell>
        </row>
        <row r="399">
          <cell r="D399">
            <v>7812</v>
          </cell>
          <cell r="E399">
            <v>7812</v>
          </cell>
          <cell r="F399">
            <v>7812</v>
          </cell>
          <cell r="G399">
            <v>7812</v>
          </cell>
          <cell r="H399">
            <v>7812</v>
          </cell>
          <cell r="I399">
            <v>7812</v>
          </cell>
          <cell r="J399">
            <v>7812</v>
          </cell>
          <cell r="K399">
            <v>7812</v>
          </cell>
          <cell r="L399">
            <v>7812</v>
          </cell>
          <cell r="M399" t="str">
            <v>x</v>
          </cell>
          <cell r="N399" t="str">
            <v>x</v>
          </cell>
          <cell r="O399" t="str">
            <v>x</v>
          </cell>
        </row>
        <row r="400">
          <cell r="D400">
            <v>9765</v>
          </cell>
          <cell r="E400">
            <v>9765</v>
          </cell>
          <cell r="F400">
            <v>9765</v>
          </cell>
          <cell r="G400">
            <v>9765</v>
          </cell>
          <cell r="H400">
            <v>9765</v>
          </cell>
          <cell r="I400">
            <v>9765</v>
          </cell>
          <cell r="J400">
            <v>9765</v>
          </cell>
          <cell r="K400">
            <v>9765</v>
          </cell>
          <cell r="L400">
            <v>9765</v>
          </cell>
          <cell r="M400" t="str">
            <v>x</v>
          </cell>
          <cell r="N400" t="str">
            <v>x</v>
          </cell>
          <cell r="O400" t="str">
            <v>x</v>
          </cell>
        </row>
        <row r="401">
          <cell r="D401">
            <v>6510</v>
          </cell>
          <cell r="E401">
            <v>6510</v>
          </cell>
          <cell r="F401">
            <v>6510</v>
          </cell>
          <cell r="G401">
            <v>6510</v>
          </cell>
          <cell r="H401">
            <v>6510</v>
          </cell>
          <cell r="I401">
            <v>6510</v>
          </cell>
          <cell r="J401">
            <v>6510</v>
          </cell>
          <cell r="K401">
            <v>6510</v>
          </cell>
          <cell r="L401">
            <v>6510</v>
          </cell>
          <cell r="M401" t="str">
            <v>x</v>
          </cell>
          <cell r="N401" t="str">
            <v>x</v>
          </cell>
          <cell r="O401" t="str">
            <v>x</v>
          </cell>
        </row>
        <row r="402">
          <cell r="D402">
            <v>13020</v>
          </cell>
          <cell r="E402">
            <v>13020</v>
          </cell>
          <cell r="F402">
            <v>13020</v>
          </cell>
          <cell r="G402">
            <v>13020</v>
          </cell>
          <cell r="H402">
            <v>13020</v>
          </cell>
          <cell r="I402">
            <v>13020</v>
          </cell>
          <cell r="J402">
            <v>13020</v>
          </cell>
          <cell r="K402">
            <v>13020</v>
          </cell>
          <cell r="L402">
            <v>13020</v>
          </cell>
          <cell r="M402" t="str">
            <v>x</v>
          </cell>
          <cell r="N402" t="str">
            <v>x</v>
          </cell>
          <cell r="O402" t="str">
            <v>x</v>
          </cell>
        </row>
        <row r="403">
          <cell r="D403">
            <v>15624</v>
          </cell>
          <cell r="E403">
            <v>15624</v>
          </cell>
          <cell r="F403">
            <v>15624</v>
          </cell>
          <cell r="G403">
            <v>15624</v>
          </cell>
          <cell r="H403">
            <v>15624</v>
          </cell>
          <cell r="I403">
            <v>15624</v>
          </cell>
          <cell r="J403">
            <v>15624</v>
          </cell>
          <cell r="K403">
            <v>15624</v>
          </cell>
          <cell r="L403">
            <v>15624</v>
          </cell>
          <cell r="M403" t="str">
            <v>x</v>
          </cell>
          <cell r="N403" t="str">
            <v>x</v>
          </cell>
          <cell r="O403" t="str">
            <v>x</v>
          </cell>
        </row>
        <row r="404">
          <cell r="D404">
            <v>7812</v>
          </cell>
          <cell r="E404">
            <v>7812</v>
          </cell>
          <cell r="F404">
            <v>7812</v>
          </cell>
          <cell r="G404">
            <v>7812</v>
          </cell>
          <cell r="H404">
            <v>7812</v>
          </cell>
          <cell r="I404">
            <v>7812</v>
          </cell>
          <cell r="J404">
            <v>7812</v>
          </cell>
          <cell r="K404">
            <v>7812</v>
          </cell>
          <cell r="L404">
            <v>7812</v>
          </cell>
          <cell r="M404" t="str">
            <v>x</v>
          </cell>
          <cell r="N404" t="str">
            <v>x</v>
          </cell>
          <cell r="O404" t="str">
            <v>x</v>
          </cell>
        </row>
        <row r="405">
          <cell r="D405">
            <v>9765</v>
          </cell>
          <cell r="E405">
            <v>9765</v>
          </cell>
          <cell r="F405">
            <v>9765</v>
          </cell>
          <cell r="G405">
            <v>9765</v>
          </cell>
          <cell r="H405">
            <v>9765</v>
          </cell>
          <cell r="I405">
            <v>9765</v>
          </cell>
          <cell r="J405">
            <v>9765</v>
          </cell>
          <cell r="K405">
            <v>9765</v>
          </cell>
          <cell r="L405">
            <v>9765</v>
          </cell>
          <cell r="M405" t="str">
            <v>x</v>
          </cell>
          <cell r="N405" t="str">
            <v>x</v>
          </cell>
          <cell r="O405" t="str">
            <v>x</v>
          </cell>
        </row>
        <row r="406">
          <cell r="D406">
            <v>6510</v>
          </cell>
          <cell r="E406">
            <v>6510</v>
          </cell>
          <cell r="F406">
            <v>6510</v>
          </cell>
          <cell r="G406">
            <v>6510</v>
          </cell>
          <cell r="H406">
            <v>6510</v>
          </cell>
          <cell r="I406">
            <v>6510</v>
          </cell>
          <cell r="J406">
            <v>6510</v>
          </cell>
          <cell r="K406">
            <v>6510</v>
          </cell>
          <cell r="L406">
            <v>6510</v>
          </cell>
          <cell r="M406" t="str">
            <v>x</v>
          </cell>
          <cell r="N406" t="str">
            <v>x</v>
          </cell>
          <cell r="O406" t="str">
            <v>x</v>
          </cell>
        </row>
        <row r="407">
          <cell r="D407">
            <v>0</v>
          </cell>
          <cell r="E407">
            <v>0</v>
          </cell>
          <cell r="F407">
            <v>0</v>
          </cell>
          <cell r="G407">
            <v>0</v>
          </cell>
          <cell r="H407">
            <v>0</v>
          </cell>
          <cell r="I407">
            <v>0</v>
          </cell>
          <cell r="J407">
            <v>0</v>
          </cell>
          <cell r="K407">
            <v>0</v>
          </cell>
          <cell r="L407">
            <v>0</v>
          </cell>
          <cell r="M407" t="str">
            <v>x</v>
          </cell>
          <cell r="N407" t="str">
            <v>x</v>
          </cell>
          <cell r="O407" t="str">
            <v>x</v>
          </cell>
        </row>
        <row r="408">
          <cell r="D408">
            <v>0</v>
          </cell>
          <cell r="E408">
            <v>0</v>
          </cell>
          <cell r="F408">
            <v>0</v>
          </cell>
          <cell r="G408">
            <v>0</v>
          </cell>
          <cell r="H408">
            <v>0</v>
          </cell>
          <cell r="I408">
            <v>0</v>
          </cell>
          <cell r="J408">
            <v>0</v>
          </cell>
          <cell r="K408">
            <v>0</v>
          </cell>
          <cell r="L408">
            <v>0</v>
          </cell>
          <cell r="M408" t="str">
            <v>x</v>
          </cell>
          <cell r="N408" t="str">
            <v>x</v>
          </cell>
          <cell r="O408" t="str">
            <v>x</v>
          </cell>
        </row>
        <row r="409">
          <cell r="D409">
            <v>0</v>
          </cell>
          <cell r="E409">
            <v>0</v>
          </cell>
          <cell r="F409">
            <v>0</v>
          </cell>
          <cell r="G409">
            <v>0</v>
          </cell>
          <cell r="H409">
            <v>0</v>
          </cell>
          <cell r="I409">
            <v>0</v>
          </cell>
          <cell r="J409">
            <v>0</v>
          </cell>
          <cell r="K409">
            <v>0</v>
          </cell>
          <cell r="L409">
            <v>0</v>
          </cell>
          <cell r="M409" t="str">
            <v>x</v>
          </cell>
          <cell r="N409" t="str">
            <v>x</v>
          </cell>
          <cell r="O409" t="str">
            <v>x</v>
          </cell>
        </row>
        <row r="427">
          <cell r="D427">
            <v>4486.3817725840981</v>
          </cell>
          <cell r="E427">
            <v>4486.3817725840981</v>
          </cell>
          <cell r="F427">
            <v>4486.3817725840981</v>
          </cell>
          <cell r="G427">
            <v>7008.0196251094894</v>
          </cell>
          <cell r="H427">
            <v>7008.0196251094894</v>
          </cell>
          <cell r="I427">
            <v>7008.0196251094894</v>
          </cell>
          <cell r="J427">
            <v>7611.4383677372261</v>
          </cell>
          <cell r="K427">
            <v>7611.4383677372261</v>
          </cell>
          <cell r="L427">
            <v>7611.4383677372261</v>
          </cell>
          <cell r="M427">
            <v>7611.4383677372261</v>
          </cell>
          <cell r="N427">
            <v>7611.4383677372261</v>
          </cell>
          <cell r="O427">
            <v>7611.4383677372261</v>
          </cell>
        </row>
        <row r="428">
          <cell r="D428">
            <v>4486.3817725840981</v>
          </cell>
          <cell r="E428">
            <v>4572.5203026177132</v>
          </cell>
          <cell r="F428">
            <v>4572.5203026177132</v>
          </cell>
          <cell r="G428">
            <v>7008.0196251094894</v>
          </cell>
          <cell r="H428">
            <v>6482.4181532262783</v>
          </cell>
          <cell r="I428">
            <v>6482.4181532262783</v>
          </cell>
          <cell r="J428">
            <v>7611.4383677372261</v>
          </cell>
          <cell r="K428">
            <v>7064.9370929336937</v>
          </cell>
          <cell r="L428">
            <v>7064.9370929336937</v>
          </cell>
          <cell r="M428">
            <v>7611.4383677372261</v>
          </cell>
          <cell r="N428">
            <v>7064.9370929336937</v>
          </cell>
          <cell r="O428">
            <v>7064.9370929336937</v>
          </cell>
        </row>
        <row r="429">
          <cell r="D429">
            <v>4486.3817725840981</v>
          </cell>
          <cell r="E429">
            <v>4798.6339439559515</v>
          </cell>
          <cell r="F429">
            <v>4798.6339439559515</v>
          </cell>
          <cell r="G429">
            <v>7008.0196251094894</v>
          </cell>
          <cell r="H429">
            <v>6767.6445519682338</v>
          </cell>
          <cell r="I429">
            <v>6767.6445519682338</v>
          </cell>
          <cell r="J429">
            <v>7611.4383677372261</v>
          </cell>
          <cell r="K429">
            <v>7361.7831892754448</v>
          </cell>
          <cell r="L429">
            <v>7361.7831892754448</v>
          </cell>
          <cell r="M429">
            <v>7611.4383677372261</v>
          </cell>
          <cell r="N429">
            <v>7361.7831892754448</v>
          </cell>
          <cell r="O429">
            <v>7361.7831892754448</v>
          </cell>
        </row>
        <row r="430">
          <cell r="D430">
            <v>4486.3817725840981</v>
          </cell>
          <cell r="E430">
            <v>5263.8717337729222</v>
          </cell>
          <cell r="F430">
            <v>5263.8717337729222</v>
          </cell>
          <cell r="G430">
            <v>7008.0196251094894</v>
          </cell>
          <cell r="H430">
            <v>7354.2157945898989</v>
          </cell>
          <cell r="I430">
            <v>7354.2157945898989</v>
          </cell>
          <cell r="J430">
            <v>7611.4383677372261</v>
          </cell>
          <cell r="K430">
            <v>7970.6982586944223</v>
          </cell>
          <cell r="L430">
            <v>7970.6982586944223</v>
          </cell>
          <cell r="M430">
            <v>7611.4383677372261</v>
          </cell>
          <cell r="N430">
            <v>7970.6982586944223</v>
          </cell>
          <cell r="O430">
            <v>7970.6982586944223</v>
          </cell>
        </row>
        <row r="431">
          <cell r="D431">
            <v>4486.3817725840981</v>
          </cell>
          <cell r="E431">
            <v>6245.4920656143222</v>
          </cell>
          <cell r="F431">
            <v>6245.4920656143222</v>
          </cell>
          <cell r="G431">
            <v>7008.0196251094894</v>
          </cell>
          <cell r="H431">
            <v>8591.832060384233</v>
          </cell>
          <cell r="I431">
            <v>8591.832060384233</v>
          </cell>
          <cell r="J431">
            <v>7611.4383677372261</v>
          </cell>
          <cell r="K431">
            <v>9257.0313428420141</v>
          </cell>
          <cell r="L431">
            <v>9257.0313428420141</v>
          </cell>
          <cell r="M431">
            <v>7611.4383677372261</v>
          </cell>
          <cell r="N431">
            <v>9257.0313428420141</v>
          </cell>
          <cell r="O431">
            <v>9257.0313428420141</v>
          </cell>
        </row>
        <row r="432">
          <cell r="D432">
            <v>4486.3817725840981</v>
          </cell>
          <cell r="E432">
            <v>7619.6708025568323</v>
          </cell>
          <cell r="F432">
            <v>7619.6708025568323</v>
          </cell>
          <cell r="G432">
            <v>7008.0196251094894</v>
          </cell>
          <cell r="H432">
            <v>10324.2145117113</v>
          </cell>
          <cell r="I432">
            <v>10324.2145117113</v>
          </cell>
          <cell r="J432">
            <v>7611.4383677372261</v>
          </cell>
          <cell r="K432">
            <v>11057.13651681187</v>
          </cell>
          <cell r="L432">
            <v>11057.13651681187</v>
          </cell>
          <cell r="M432">
            <v>7611.4383677372261</v>
          </cell>
          <cell r="N432">
            <v>11057.13651681187</v>
          </cell>
          <cell r="O432">
            <v>11057.13651681187</v>
          </cell>
        </row>
        <row r="433">
          <cell r="D433">
            <v>4486.3817725840981</v>
          </cell>
          <cell r="E433">
            <v>11742.207013384361</v>
          </cell>
          <cell r="F433">
            <v>11742.207013384361</v>
          </cell>
          <cell r="G433">
            <v>7008.0196251094894</v>
          </cell>
          <cell r="H433">
            <v>15522.763469617517</v>
          </cell>
          <cell r="I433">
            <v>15522.763469617517</v>
          </cell>
          <cell r="J433">
            <v>7611.4383677372261</v>
          </cell>
          <cell r="K433">
            <v>16458.213182558204</v>
          </cell>
          <cell r="L433">
            <v>16458.213182558204</v>
          </cell>
          <cell r="M433">
            <v>7611.4383677372261</v>
          </cell>
          <cell r="N433">
            <v>16458.213182558204</v>
          </cell>
          <cell r="O433">
            <v>16458.213182558204</v>
          </cell>
        </row>
        <row r="434">
          <cell r="D434">
            <v>4486.3817725840981</v>
          </cell>
          <cell r="E434">
            <v>4486.3817725840981</v>
          </cell>
          <cell r="F434">
            <v>4486.3817725840981</v>
          </cell>
          <cell r="G434">
            <v>7008.0196251094894</v>
          </cell>
          <cell r="H434">
            <v>7008.0196251094894</v>
          </cell>
          <cell r="I434">
            <v>7008.0196251094894</v>
          </cell>
          <cell r="J434">
            <v>7611.4383677372261</v>
          </cell>
          <cell r="K434">
            <v>7611.4383677372261</v>
          </cell>
          <cell r="L434">
            <v>7611.4383677372261</v>
          </cell>
          <cell r="M434">
            <v>7611.4383677372261</v>
          </cell>
          <cell r="N434">
            <v>7611.4383677372261</v>
          </cell>
          <cell r="O434">
            <v>7611.4383677372261</v>
          </cell>
        </row>
        <row r="435">
          <cell r="D435">
            <v>4486.3817725840981</v>
          </cell>
          <cell r="E435">
            <v>4486.3817725840981</v>
          </cell>
          <cell r="F435">
            <v>4486.3817725840981</v>
          </cell>
          <cell r="G435">
            <v>7008.0196251094894</v>
          </cell>
          <cell r="H435">
            <v>7008.0196251094894</v>
          </cell>
          <cell r="I435">
            <v>7008.0196251094894</v>
          </cell>
          <cell r="J435">
            <v>7611.4383677372261</v>
          </cell>
          <cell r="K435">
            <v>7611.4383677372261</v>
          </cell>
          <cell r="L435">
            <v>7611.4383677372261</v>
          </cell>
          <cell r="M435">
            <v>7611.4383677372261</v>
          </cell>
          <cell r="N435">
            <v>7611.4383677372261</v>
          </cell>
          <cell r="O435">
            <v>7611.4383677372261</v>
          </cell>
        </row>
        <row r="436">
          <cell r="D436">
            <v>4486.3817725840981</v>
          </cell>
          <cell r="E436">
            <v>4486.3817725840981</v>
          </cell>
          <cell r="F436">
            <v>4486.3817725840981</v>
          </cell>
          <cell r="G436">
            <v>7008.0196251094894</v>
          </cell>
          <cell r="H436">
            <v>7008.0196251094894</v>
          </cell>
          <cell r="I436">
            <v>7008.0196251094894</v>
          </cell>
          <cell r="J436">
            <v>7611.4383677372261</v>
          </cell>
          <cell r="K436">
            <v>7611.4383677372261</v>
          </cell>
          <cell r="L436">
            <v>7611.4383677372261</v>
          </cell>
          <cell r="M436">
            <v>7611.4383677372261</v>
          </cell>
          <cell r="N436">
            <v>7611.4383677372261</v>
          </cell>
          <cell r="O436">
            <v>7611.4383677372261</v>
          </cell>
        </row>
        <row r="437">
          <cell r="D437">
            <v>4486.3817725840981</v>
          </cell>
          <cell r="E437">
            <v>4486.3817725840981</v>
          </cell>
          <cell r="F437">
            <v>4486.3817725840981</v>
          </cell>
          <cell r="G437">
            <v>7008.0196251094894</v>
          </cell>
          <cell r="H437">
            <v>7008.0196251094894</v>
          </cell>
          <cell r="I437">
            <v>7008.0196251094894</v>
          </cell>
          <cell r="J437">
            <v>7611.4383677372261</v>
          </cell>
          <cell r="K437">
            <v>7611.4383677372261</v>
          </cell>
          <cell r="L437">
            <v>7611.4383677372261</v>
          </cell>
          <cell r="M437">
            <v>7611.4383677372261</v>
          </cell>
          <cell r="N437">
            <v>7611.4383677372261</v>
          </cell>
          <cell r="O437">
            <v>7611.4383677372261</v>
          </cell>
        </row>
        <row r="438">
          <cell r="D438">
            <v>4486.3817725840981</v>
          </cell>
          <cell r="E438">
            <v>4486.3817725840981</v>
          </cell>
          <cell r="F438">
            <v>4486.3817725840981</v>
          </cell>
          <cell r="G438">
            <v>7008.0196251094894</v>
          </cell>
          <cell r="H438">
            <v>7008.0196251094894</v>
          </cell>
          <cell r="I438">
            <v>7008.0196251094894</v>
          </cell>
          <cell r="J438">
            <v>7611.4383677372261</v>
          </cell>
          <cell r="K438">
            <v>7611.4383677372261</v>
          </cell>
          <cell r="L438">
            <v>7611.4383677372261</v>
          </cell>
          <cell r="M438">
            <v>7611.4383677372261</v>
          </cell>
          <cell r="N438">
            <v>7611.4383677372261</v>
          </cell>
          <cell r="O438">
            <v>7611.4383677372261</v>
          </cell>
        </row>
        <row r="439">
          <cell r="D439">
            <v>4486.3817725840981</v>
          </cell>
          <cell r="E439">
            <v>4486.3817725840981</v>
          </cell>
          <cell r="F439">
            <v>4486.3817725840981</v>
          </cell>
          <cell r="G439">
            <v>7008.0196251094894</v>
          </cell>
          <cell r="H439">
            <v>7008.0196251094894</v>
          </cell>
          <cell r="I439">
            <v>7008.0196251094894</v>
          </cell>
          <cell r="J439">
            <v>7611.4383677372261</v>
          </cell>
          <cell r="K439">
            <v>7611.4383677372261</v>
          </cell>
          <cell r="L439">
            <v>7611.4383677372261</v>
          </cell>
          <cell r="M439">
            <v>7611.4383677372261</v>
          </cell>
          <cell r="N439">
            <v>7611.4383677372261</v>
          </cell>
          <cell r="O439">
            <v>7611.4383677372261</v>
          </cell>
        </row>
        <row r="440">
          <cell r="D440">
            <v>4486.3817725840981</v>
          </cell>
          <cell r="E440">
            <v>4486.3817725840981</v>
          </cell>
          <cell r="F440">
            <v>4486.3817725840981</v>
          </cell>
          <cell r="G440">
            <v>7008.0196251094894</v>
          </cell>
          <cell r="H440">
            <v>7008.0196251094894</v>
          </cell>
          <cell r="I440">
            <v>7008.0196251094894</v>
          </cell>
          <cell r="J440">
            <v>7611.4383677372261</v>
          </cell>
          <cell r="K440">
            <v>7611.4383677372261</v>
          </cell>
          <cell r="L440">
            <v>7611.4383677372261</v>
          </cell>
          <cell r="M440">
            <v>7611.4383677372261</v>
          </cell>
          <cell r="N440">
            <v>7611.4383677372261</v>
          </cell>
          <cell r="O440">
            <v>7611.4383677372261</v>
          </cell>
        </row>
        <row r="441">
          <cell r="D441">
            <v>4486.3817725840981</v>
          </cell>
          <cell r="E441">
            <v>4486.3817725840981</v>
          </cell>
          <cell r="F441">
            <v>4486.3817725840981</v>
          </cell>
          <cell r="G441">
            <v>7008.0196251094894</v>
          </cell>
          <cell r="H441">
            <v>7008.0196251094894</v>
          </cell>
          <cell r="I441">
            <v>7008.0196251094894</v>
          </cell>
          <cell r="J441">
            <v>7611.4383677372261</v>
          </cell>
          <cell r="K441">
            <v>7611.4383677372261</v>
          </cell>
          <cell r="L441">
            <v>7611.4383677372261</v>
          </cell>
          <cell r="M441">
            <v>7611.4383677372261</v>
          </cell>
          <cell r="N441">
            <v>7611.4383677372261</v>
          </cell>
          <cell r="O441">
            <v>7611.4383677372261</v>
          </cell>
        </row>
        <row r="442">
          <cell r="D442">
            <v>4935.0199498425081</v>
          </cell>
          <cell r="E442">
            <v>4935.0199498425081</v>
          </cell>
          <cell r="F442">
            <v>4935.0199498425081</v>
          </cell>
          <cell r="G442">
            <v>7708.8215876204385</v>
          </cell>
          <cell r="H442">
            <v>7708.8215876204385</v>
          </cell>
          <cell r="I442">
            <v>7708.8215876204385</v>
          </cell>
          <cell r="J442">
            <v>8372.5822045109489</v>
          </cell>
          <cell r="K442">
            <v>8372.5822045109489</v>
          </cell>
          <cell r="L442">
            <v>8372.5822045109489</v>
          </cell>
          <cell r="M442" t="str">
            <v>x</v>
          </cell>
          <cell r="N442" t="str">
            <v>x</v>
          </cell>
          <cell r="O442" t="str">
            <v>x</v>
          </cell>
        </row>
        <row r="443">
          <cell r="D443">
            <v>4935.0199498425081</v>
          </cell>
          <cell r="E443">
            <v>4935.0199498425081</v>
          </cell>
          <cell r="F443">
            <v>4935.0199498425081</v>
          </cell>
          <cell r="G443">
            <v>7708.8215876204385</v>
          </cell>
          <cell r="H443">
            <v>7708.8215876204385</v>
          </cell>
          <cell r="I443">
            <v>7708.8215876204385</v>
          </cell>
          <cell r="J443">
            <v>8372.5822045109489</v>
          </cell>
          <cell r="K443">
            <v>8372.5822045109489</v>
          </cell>
          <cell r="L443">
            <v>8372.5822045109489</v>
          </cell>
          <cell r="M443" t="str">
            <v>x</v>
          </cell>
          <cell r="N443" t="str">
            <v>x</v>
          </cell>
          <cell r="O443" t="str">
            <v>x</v>
          </cell>
        </row>
        <row r="444">
          <cell r="D444">
            <v>4935.0199498425081</v>
          </cell>
          <cell r="E444">
            <v>4935.0199498425081</v>
          </cell>
          <cell r="F444">
            <v>4935.0199498425081</v>
          </cell>
          <cell r="G444">
            <v>7708.8215876204385</v>
          </cell>
          <cell r="H444">
            <v>7708.8215876204385</v>
          </cell>
          <cell r="I444">
            <v>7708.8215876204385</v>
          </cell>
          <cell r="J444">
            <v>8372.5822045109489</v>
          </cell>
          <cell r="K444">
            <v>8372.5822045109489</v>
          </cell>
          <cell r="L444">
            <v>8372.5822045109489</v>
          </cell>
          <cell r="M444" t="str">
            <v>x</v>
          </cell>
          <cell r="N444" t="str">
            <v>x</v>
          </cell>
          <cell r="O444" t="str">
            <v>x</v>
          </cell>
        </row>
        <row r="445">
          <cell r="D445">
            <v>4935.0199498425081</v>
          </cell>
          <cell r="E445">
            <v>4935.0199498425081</v>
          </cell>
          <cell r="F445">
            <v>4935.0199498425081</v>
          </cell>
          <cell r="G445">
            <v>7708.8215876204385</v>
          </cell>
          <cell r="H445">
            <v>7708.8215876204385</v>
          </cell>
          <cell r="I445">
            <v>7708.8215876204385</v>
          </cell>
          <cell r="J445">
            <v>8372.5822045109489</v>
          </cell>
          <cell r="K445">
            <v>8372.5822045109489</v>
          </cell>
          <cell r="L445">
            <v>8372.5822045109489</v>
          </cell>
          <cell r="M445" t="str">
            <v>x</v>
          </cell>
          <cell r="N445" t="str">
            <v>x</v>
          </cell>
          <cell r="O445" t="str">
            <v>x</v>
          </cell>
        </row>
        <row r="446">
          <cell r="D446">
            <v>4935.0199498425081</v>
          </cell>
          <cell r="E446">
            <v>4935.0199498425081</v>
          </cell>
          <cell r="F446">
            <v>4935.0199498425081</v>
          </cell>
          <cell r="G446">
            <v>7708.8215876204385</v>
          </cell>
          <cell r="H446">
            <v>7708.8215876204385</v>
          </cell>
          <cell r="I446">
            <v>7708.8215876204385</v>
          </cell>
          <cell r="J446">
            <v>8372.5822045109489</v>
          </cell>
          <cell r="K446">
            <v>8372.5822045109489</v>
          </cell>
          <cell r="L446">
            <v>8372.5822045109489</v>
          </cell>
          <cell r="M446" t="str">
            <v>x</v>
          </cell>
          <cell r="N446" t="str">
            <v>x</v>
          </cell>
          <cell r="O446" t="str">
            <v>x</v>
          </cell>
        </row>
        <row r="447">
          <cell r="D447">
            <v>4935.0199498425081</v>
          </cell>
          <cell r="E447">
            <v>4935.0199498425081</v>
          </cell>
          <cell r="F447">
            <v>4935.0199498425081</v>
          </cell>
          <cell r="G447">
            <v>7708.8215876204385</v>
          </cell>
          <cell r="H447">
            <v>7708.8215876204385</v>
          </cell>
          <cell r="I447">
            <v>7708.8215876204385</v>
          </cell>
          <cell r="J447">
            <v>8372.5822045109489</v>
          </cell>
          <cell r="K447">
            <v>8372.5822045109489</v>
          </cell>
          <cell r="L447">
            <v>8372.5822045109489</v>
          </cell>
          <cell r="M447" t="str">
            <v>x</v>
          </cell>
          <cell r="N447" t="str">
            <v>x</v>
          </cell>
          <cell r="O447" t="str">
            <v>x</v>
          </cell>
        </row>
        <row r="448">
          <cell r="D448">
            <v>4935.0199498425081</v>
          </cell>
          <cell r="E448">
            <v>4935.0199498425081</v>
          </cell>
          <cell r="F448">
            <v>4935.0199498425081</v>
          </cell>
          <cell r="G448">
            <v>7708.8215876204385</v>
          </cell>
          <cell r="H448">
            <v>7708.8215876204385</v>
          </cell>
          <cell r="I448">
            <v>7708.8215876204385</v>
          </cell>
          <cell r="J448">
            <v>8372.5822045109489</v>
          </cell>
          <cell r="K448">
            <v>8372.5822045109489</v>
          </cell>
          <cell r="L448">
            <v>8372.5822045109489</v>
          </cell>
          <cell r="M448" t="str">
            <v>x</v>
          </cell>
          <cell r="N448" t="str">
            <v>x</v>
          </cell>
          <cell r="O448" t="str">
            <v>x</v>
          </cell>
        </row>
        <row r="449">
          <cell r="D449">
            <v>4935.0199498425081</v>
          </cell>
          <cell r="E449">
            <v>4935.0199498425081</v>
          </cell>
          <cell r="F449">
            <v>4935.0199498425081</v>
          </cell>
          <cell r="G449">
            <v>7708.8215876204385</v>
          </cell>
          <cell r="H449">
            <v>7708.8215876204385</v>
          </cell>
          <cell r="I449">
            <v>7708.8215876204385</v>
          </cell>
          <cell r="J449">
            <v>8372.5822045109489</v>
          </cell>
          <cell r="K449">
            <v>8372.5822045109489</v>
          </cell>
          <cell r="L449">
            <v>8372.5822045109489</v>
          </cell>
          <cell r="M449" t="str">
            <v>x</v>
          </cell>
          <cell r="N449" t="str">
            <v>x</v>
          </cell>
          <cell r="O449" t="str">
            <v>x</v>
          </cell>
        </row>
        <row r="450">
          <cell r="D450">
            <v>4935.0199498425081</v>
          </cell>
          <cell r="E450">
            <v>4935.0199498425081</v>
          </cell>
          <cell r="F450">
            <v>4935.0199498425081</v>
          </cell>
          <cell r="G450">
            <v>7708.8215876204385</v>
          </cell>
          <cell r="H450">
            <v>7708.8215876204385</v>
          </cell>
          <cell r="I450">
            <v>7708.8215876204385</v>
          </cell>
          <cell r="J450">
            <v>8372.5822045109489</v>
          </cell>
          <cell r="K450">
            <v>8372.5822045109489</v>
          </cell>
          <cell r="L450">
            <v>8372.5822045109489</v>
          </cell>
          <cell r="M450" t="str">
            <v>x</v>
          </cell>
          <cell r="N450" t="str">
            <v>x</v>
          </cell>
          <cell r="O450" t="str">
            <v>x</v>
          </cell>
        </row>
        <row r="451">
          <cell r="D451">
            <v>4935.0199498425081</v>
          </cell>
          <cell r="E451">
            <v>4935.0199498425081</v>
          </cell>
          <cell r="F451">
            <v>4935.0199498425081</v>
          </cell>
          <cell r="G451">
            <v>7708.8215876204385</v>
          </cell>
          <cell r="H451">
            <v>7708.8215876204385</v>
          </cell>
          <cell r="I451">
            <v>7708.8215876204385</v>
          </cell>
          <cell r="J451">
            <v>8372.5822045109489</v>
          </cell>
          <cell r="K451">
            <v>8372.5822045109489</v>
          </cell>
          <cell r="L451">
            <v>8372.5822045109489</v>
          </cell>
          <cell r="M451" t="str">
            <v>x</v>
          </cell>
          <cell r="N451" t="str">
            <v>x</v>
          </cell>
          <cell r="O451" t="str">
            <v>x</v>
          </cell>
        </row>
        <row r="452">
          <cell r="D452">
            <v>4935.0199498425081</v>
          </cell>
          <cell r="E452">
            <v>4935.0199498425081</v>
          </cell>
          <cell r="F452">
            <v>4935.0199498425081</v>
          </cell>
          <cell r="G452">
            <v>7708.8215876204385</v>
          </cell>
          <cell r="H452">
            <v>7708.8215876204385</v>
          </cell>
          <cell r="I452">
            <v>7708.8215876204385</v>
          </cell>
          <cell r="J452">
            <v>8372.5822045109489</v>
          </cell>
          <cell r="K452">
            <v>8372.5822045109489</v>
          </cell>
          <cell r="L452">
            <v>8372.5822045109489</v>
          </cell>
          <cell r="M452" t="str">
            <v>x</v>
          </cell>
          <cell r="N452" t="str">
            <v>x</v>
          </cell>
          <cell r="O452" t="str">
            <v>x</v>
          </cell>
        </row>
        <row r="453">
          <cell r="D453">
            <v>4935.0199498425081</v>
          </cell>
          <cell r="E453">
            <v>4935.0199498425081</v>
          </cell>
          <cell r="F453">
            <v>4935.0199498425081</v>
          </cell>
          <cell r="G453">
            <v>7708.8215876204385</v>
          </cell>
          <cell r="H453">
            <v>7708.8215876204385</v>
          </cell>
          <cell r="I453">
            <v>7708.8215876204385</v>
          </cell>
          <cell r="J453">
            <v>8372.5822045109489</v>
          </cell>
          <cell r="K453">
            <v>8372.5822045109489</v>
          </cell>
          <cell r="L453">
            <v>8372.5822045109489</v>
          </cell>
          <cell r="M453" t="str">
            <v>x</v>
          </cell>
          <cell r="N453" t="str">
            <v>x</v>
          </cell>
          <cell r="O453" t="str">
            <v>x</v>
          </cell>
        </row>
        <row r="454">
          <cell r="D454">
            <v>4935.0199498425081</v>
          </cell>
          <cell r="E454">
            <v>4935.0199498425081</v>
          </cell>
          <cell r="F454">
            <v>4935.0199498425081</v>
          </cell>
          <cell r="G454">
            <v>7708.8215876204385</v>
          </cell>
          <cell r="H454">
            <v>7708.8215876204385</v>
          </cell>
          <cell r="I454">
            <v>7708.8215876204385</v>
          </cell>
          <cell r="J454">
            <v>8372.5822045109489</v>
          </cell>
          <cell r="K454">
            <v>8372.5822045109489</v>
          </cell>
          <cell r="L454">
            <v>8372.5822045109489</v>
          </cell>
          <cell r="M454" t="str">
            <v>x</v>
          </cell>
          <cell r="N454" t="str">
            <v>x</v>
          </cell>
          <cell r="O454" t="str">
            <v>x</v>
          </cell>
        </row>
        <row r="455">
          <cell r="D455">
            <v>4935.0199498425081</v>
          </cell>
          <cell r="E455">
            <v>4935.0199498425081</v>
          </cell>
          <cell r="F455">
            <v>4935.0199498425081</v>
          </cell>
          <cell r="G455">
            <v>7708.8215876204385</v>
          </cell>
          <cell r="H455">
            <v>7708.8215876204385</v>
          </cell>
          <cell r="I455">
            <v>7708.8215876204385</v>
          </cell>
          <cell r="J455">
            <v>8372.5822045109489</v>
          </cell>
          <cell r="K455">
            <v>8372.5822045109489</v>
          </cell>
          <cell r="L455">
            <v>8372.5822045109489</v>
          </cell>
          <cell r="M455" t="str">
            <v>x</v>
          </cell>
          <cell r="N455" t="str">
            <v>x</v>
          </cell>
          <cell r="O455" t="str">
            <v>x</v>
          </cell>
        </row>
        <row r="456">
          <cell r="D456">
            <v>4935.0199498425081</v>
          </cell>
          <cell r="E456">
            <v>4935.0199498425081</v>
          </cell>
          <cell r="F456">
            <v>4935.0199498425081</v>
          </cell>
          <cell r="G456">
            <v>7708.8215876204385</v>
          </cell>
          <cell r="H456">
            <v>7708.8215876204385</v>
          </cell>
          <cell r="I456">
            <v>7708.8215876204385</v>
          </cell>
          <cell r="J456">
            <v>8372.5822045109489</v>
          </cell>
          <cell r="K456">
            <v>8372.5822045109489</v>
          </cell>
          <cell r="L456">
            <v>8372.5822045109489</v>
          </cell>
          <cell r="M456" t="str">
            <v>x</v>
          </cell>
          <cell r="N456" t="str">
            <v>x</v>
          </cell>
          <cell r="O456" t="str">
            <v>x</v>
          </cell>
        </row>
        <row r="457">
          <cell r="D457">
            <v>4935.0199498425081</v>
          </cell>
          <cell r="E457">
            <v>4935.0199498425081</v>
          </cell>
          <cell r="F457">
            <v>4935.0199498425081</v>
          </cell>
          <cell r="G457">
            <v>7708.8215876204385</v>
          </cell>
          <cell r="H457">
            <v>7708.8215876204385</v>
          </cell>
          <cell r="I457">
            <v>7708.8215876204385</v>
          </cell>
          <cell r="J457">
            <v>8372.5822045109489</v>
          </cell>
          <cell r="K457">
            <v>8372.5822045109489</v>
          </cell>
          <cell r="L457">
            <v>8372.5822045109489</v>
          </cell>
          <cell r="M457" t="str">
            <v>x</v>
          </cell>
          <cell r="N457" t="str">
            <v>x</v>
          </cell>
          <cell r="O457" t="str">
            <v>x</v>
          </cell>
        </row>
        <row r="458">
          <cell r="D458">
            <v>4935.0199498425081</v>
          </cell>
          <cell r="E458">
            <v>4935.0199498425081</v>
          </cell>
          <cell r="F458">
            <v>4935.0199498425081</v>
          </cell>
          <cell r="G458">
            <v>7708.8215876204385</v>
          </cell>
          <cell r="H458">
            <v>7708.8215876204385</v>
          </cell>
          <cell r="I458">
            <v>7708.8215876204385</v>
          </cell>
          <cell r="J458">
            <v>8372.5822045109489</v>
          </cell>
          <cell r="K458">
            <v>8372.5822045109489</v>
          </cell>
          <cell r="L458">
            <v>8372.5822045109489</v>
          </cell>
          <cell r="M458" t="str">
            <v>x</v>
          </cell>
          <cell r="N458" t="str">
            <v>x</v>
          </cell>
          <cell r="O458" t="str">
            <v>x</v>
          </cell>
        </row>
        <row r="459">
          <cell r="D459">
            <v>4935.0199498425081</v>
          </cell>
          <cell r="E459">
            <v>4935.0199498425081</v>
          </cell>
          <cell r="F459">
            <v>4935.0199498425081</v>
          </cell>
          <cell r="G459">
            <v>7708.8215876204385</v>
          </cell>
          <cell r="H459">
            <v>7708.8215876204385</v>
          </cell>
          <cell r="I459">
            <v>7708.8215876204385</v>
          </cell>
          <cell r="J459">
            <v>8372.5822045109489</v>
          </cell>
          <cell r="K459">
            <v>8372.5822045109489</v>
          </cell>
          <cell r="L459">
            <v>8372.5822045109489</v>
          </cell>
          <cell r="M459" t="str">
            <v>x</v>
          </cell>
          <cell r="N459" t="str">
            <v>x</v>
          </cell>
          <cell r="O459" t="str">
            <v>x</v>
          </cell>
        </row>
        <row r="460">
          <cell r="D460">
            <v>4935.0199498425081</v>
          </cell>
          <cell r="E460">
            <v>4935.0199498425081</v>
          </cell>
          <cell r="F460">
            <v>4935.0199498425081</v>
          </cell>
          <cell r="G460">
            <v>7708.8215876204385</v>
          </cell>
          <cell r="H460">
            <v>7708.8215876204385</v>
          </cell>
          <cell r="I460">
            <v>7708.8215876204385</v>
          </cell>
          <cell r="J460">
            <v>8372.5822045109489</v>
          </cell>
          <cell r="K460">
            <v>8372.5822045109489</v>
          </cell>
          <cell r="L460">
            <v>8372.5822045109489</v>
          </cell>
          <cell r="M460" t="str">
            <v>x</v>
          </cell>
          <cell r="N460" t="str">
            <v>x</v>
          </cell>
          <cell r="O460" t="str">
            <v>x</v>
          </cell>
        </row>
        <row r="461">
          <cell r="D461">
            <v>4935.0199498425081</v>
          </cell>
          <cell r="E461">
            <v>4935.0199498425081</v>
          </cell>
          <cell r="F461">
            <v>4935.0199498425081</v>
          </cell>
          <cell r="G461">
            <v>7708.8215876204385</v>
          </cell>
          <cell r="H461">
            <v>7708.8215876204385</v>
          </cell>
          <cell r="I461">
            <v>7708.8215876204385</v>
          </cell>
          <cell r="J461">
            <v>8372.5822045109489</v>
          </cell>
          <cell r="K461">
            <v>8372.5822045109489</v>
          </cell>
          <cell r="L461">
            <v>8372.5822045109489</v>
          </cell>
          <cell r="M461" t="str">
            <v>x</v>
          </cell>
          <cell r="N461" t="str">
            <v>x</v>
          </cell>
          <cell r="O461" t="str">
            <v>x</v>
          </cell>
        </row>
        <row r="462">
          <cell r="D462">
            <v>1345.9145317752293</v>
          </cell>
          <cell r="E462">
            <v>1345.9145317752293</v>
          </cell>
          <cell r="F462">
            <v>1345.9145317752293</v>
          </cell>
          <cell r="G462">
            <v>2102.4058875328469</v>
          </cell>
          <cell r="H462">
            <v>2102.4058875328469</v>
          </cell>
          <cell r="I462">
            <v>2102.4058875328469</v>
          </cell>
          <cell r="J462">
            <v>2283.4315103211679</v>
          </cell>
          <cell r="K462">
            <v>2283.4315103211679</v>
          </cell>
          <cell r="L462">
            <v>2283.4315103211679</v>
          </cell>
          <cell r="M462" t="str">
            <v>x</v>
          </cell>
          <cell r="N462" t="str">
            <v>x</v>
          </cell>
          <cell r="O462" t="str">
            <v>x</v>
          </cell>
        </row>
        <row r="463">
          <cell r="D463">
            <v>4486.3817725840981</v>
          </cell>
          <cell r="E463">
            <v>4486.3817725840981</v>
          </cell>
          <cell r="F463">
            <v>4486.3817725840981</v>
          </cell>
          <cell r="G463">
            <v>7008.0196251094894</v>
          </cell>
          <cell r="H463">
            <v>7008.0196251094894</v>
          </cell>
          <cell r="I463">
            <v>7008.0196251094894</v>
          </cell>
          <cell r="J463">
            <v>7611.4383677372261</v>
          </cell>
          <cell r="K463">
            <v>7611.4383677372261</v>
          </cell>
          <cell r="L463">
            <v>7611.4383677372261</v>
          </cell>
          <cell r="M463" t="str">
            <v>x</v>
          </cell>
          <cell r="N463" t="str">
            <v>x</v>
          </cell>
          <cell r="O463" t="str">
            <v>x</v>
          </cell>
        </row>
        <row r="464">
          <cell r="D464">
            <v>4486.3817725840981</v>
          </cell>
          <cell r="E464">
            <v>4486.3817725840981</v>
          </cell>
          <cell r="F464">
            <v>4486.3817725840981</v>
          </cell>
          <cell r="G464">
            <v>8409.6235501313877</v>
          </cell>
          <cell r="H464">
            <v>8409.6235501313877</v>
          </cell>
          <cell r="I464">
            <v>8409.6235501313877</v>
          </cell>
          <cell r="J464">
            <v>10656.013714832116</v>
          </cell>
          <cell r="K464">
            <v>10656.013714832116</v>
          </cell>
          <cell r="L464">
            <v>10656.013714832116</v>
          </cell>
          <cell r="M464" t="str">
            <v>x</v>
          </cell>
          <cell r="N464" t="str">
            <v>x</v>
          </cell>
          <cell r="O464" t="str">
            <v>x</v>
          </cell>
        </row>
        <row r="506">
          <cell r="D506" t="str">
            <v>город</v>
          </cell>
          <cell r="E506" t="str">
            <v>ПГТ</v>
          </cell>
          <cell r="F506" t="str">
            <v>село</v>
          </cell>
          <cell r="G506" t="str">
            <v>город</v>
          </cell>
          <cell r="H506" t="str">
            <v>ПГТ</v>
          </cell>
          <cell r="I506" t="str">
            <v>село</v>
          </cell>
          <cell r="J506" t="str">
            <v>город</v>
          </cell>
          <cell r="K506" t="str">
            <v>ПГТ</v>
          </cell>
          <cell r="L506" t="str">
            <v>село</v>
          </cell>
          <cell r="M506" t="str">
            <v>город</v>
          </cell>
          <cell r="N506" t="str">
            <v>ПГТ</v>
          </cell>
          <cell r="O506" t="str">
            <v>село</v>
          </cell>
        </row>
        <row r="507">
          <cell r="D507">
            <v>53455</v>
          </cell>
          <cell r="E507">
            <v>8545</v>
          </cell>
          <cell r="F507">
            <v>13005</v>
          </cell>
          <cell r="G507">
            <v>59518</v>
          </cell>
          <cell r="H507">
            <v>8799</v>
          </cell>
          <cell r="I507">
            <v>12737</v>
          </cell>
          <cell r="J507">
            <v>1248</v>
          </cell>
          <cell r="K507">
            <v>78</v>
          </cell>
          <cell r="L507">
            <v>0</v>
          </cell>
          <cell r="M507">
            <v>3316</v>
          </cell>
          <cell r="N507">
            <v>334</v>
          </cell>
          <cell r="O507">
            <v>345</v>
          </cell>
        </row>
        <row r="508">
          <cell r="D508">
            <v>826</v>
          </cell>
          <cell r="E508">
            <v>1343</v>
          </cell>
          <cell r="F508">
            <v>2886</v>
          </cell>
          <cell r="G508">
            <v>1572</v>
          </cell>
          <cell r="H508">
            <v>1659</v>
          </cell>
          <cell r="I508">
            <v>3452</v>
          </cell>
          <cell r="J508">
            <v>638</v>
          </cell>
          <cell r="K508">
            <v>270</v>
          </cell>
          <cell r="L508">
            <v>132</v>
          </cell>
          <cell r="M508">
            <v>3137</v>
          </cell>
          <cell r="N508">
            <v>219</v>
          </cell>
          <cell r="O508">
            <v>511</v>
          </cell>
        </row>
        <row r="509">
          <cell r="D509">
            <v>55</v>
          </cell>
          <cell r="E509">
            <v>110</v>
          </cell>
          <cell r="F509">
            <v>1238</v>
          </cell>
          <cell r="G509">
            <v>61</v>
          </cell>
          <cell r="H509">
            <v>249</v>
          </cell>
          <cell r="I509">
            <v>2112</v>
          </cell>
          <cell r="J509">
            <v>39</v>
          </cell>
          <cell r="K509">
            <v>0</v>
          </cell>
          <cell r="L509">
            <v>64</v>
          </cell>
          <cell r="M509">
            <v>102</v>
          </cell>
          <cell r="N509">
            <v>65</v>
          </cell>
          <cell r="O509">
            <v>166</v>
          </cell>
        </row>
        <row r="510">
          <cell r="D510">
            <v>41</v>
          </cell>
          <cell r="E510">
            <v>136</v>
          </cell>
          <cell r="F510">
            <v>1426</v>
          </cell>
          <cell r="G510">
            <v>0</v>
          </cell>
          <cell r="H510">
            <v>0</v>
          </cell>
          <cell r="I510">
            <v>1663</v>
          </cell>
          <cell r="J510">
            <v>25</v>
          </cell>
          <cell r="K510">
            <v>0</v>
          </cell>
          <cell r="L510">
            <v>190</v>
          </cell>
          <cell r="M510">
            <v>83</v>
          </cell>
          <cell r="N510">
            <v>98</v>
          </cell>
          <cell r="O510">
            <v>157</v>
          </cell>
        </row>
        <row r="511">
          <cell r="D511">
            <v>25</v>
          </cell>
          <cell r="E511">
            <v>0</v>
          </cell>
          <cell r="F511">
            <v>798</v>
          </cell>
          <cell r="G511">
            <v>38</v>
          </cell>
          <cell r="H511">
            <v>38</v>
          </cell>
          <cell r="I511">
            <v>905</v>
          </cell>
          <cell r="J511">
            <v>13</v>
          </cell>
          <cell r="K511">
            <v>0</v>
          </cell>
          <cell r="L511">
            <v>18</v>
          </cell>
          <cell r="M511">
            <v>14</v>
          </cell>
          <cell r="N511">
            <v>49</v>
          </cell>
          <cell r="O511">
            <v>282</v>
          </cell>
        </row>
        <row r="512">
          <cell r="D512">
            <v>0</v>
          </cell>
          <cell r="E512">
            <v>19</v>
          </cell>
          <cell r="F512">
            <v>297</v>
          </cell>
          <cell r="G512">
            <v>0</v>
          </cell>
          <cell r="H512">
            <v>22</v>
          </cell>
          <cell r="I512">
            <v>215</v>
          </cell>
          <cell r="J512">
            <v>0</v>
          </cell>
          <cell r="K512">
            <v>10</v>
          </cell>
          <cell r="L512">
            <v>67</v>
          </cell>
          <cell r="M512">
            <v>9</v>
          </cell>
          <cell r="N512">
            <v>36</v>
          </cell>
          <cell r="O512">
            <v>90</v>
          </cell>
        </row>
        <row r="513">
          <cell r="D513">
            <v>10</v>
          </cell>
          <cell r="E513">
            <v>0</v>
          </cell>
          <cell r="F513">
            <v>54</v>
          </cell>
          <cell r="G513">
            <v>15</v>
          </cell>
          <cell r="H513">
            <v>0</v>
          </cell>
          <cell r="I513">
            <v>46</v>
          </cell>
          <cell r="J513">
            <v>333</v>
          </cell>
          <cell r="K513">
            <v>36</v>
          </cell>
          <cell r="L513">
            <v>71</v>
          </cell>
          <cell r="M513">
            <v>129</v>
          </cell>
          <cell r="N513">
            <v>29</v>
          </cell>
          <cell r="O513">
            <v>37</v>
          </cell>
        </row>
        <row r="514">
          <cell r="D514">
            <v>0</v>
          </cell>
          <cell r="E514">
            <v>1</v>
          </cell>
          <cell r="F514">
            <v>0</v>
          </cell>
          <cell r="G514">
            <v>1</v>
          </cell>
          <cell r="H514">
            <v>0</v>
          </cell>
          <cell r="I514">
            <v>0</v>
          </cell>
          <cell r="J514">
            <v>0</v>
          </cell>
          <cell r="K514">
            <v>0</v>
          </cell>
          <cell r="L514">
            <v>0</v>
          </cell>
          <cell r="M514">
            <v>0</v>
          </cell>
          <cell r="N514">
            <v>0</v>
          </cell>
          <cell r="O514">
            <v>0</v>
          </cell>
        </row>
        <row r="515">
          <cell r="D515">
            <v>13</v>
          </cell>
          <cell r="E515">
            <v>1</v>
          </cell>
          <cell r="F515">
            <v>2</v>
          </cell>
          <cell r="G515">
            <v>16</v>
          </cell>
          <cell r="H515">
            <v>3</v>
          </cell>
          <cell r="I515">
            <v>7</v>
          </cell>
          <cell r="J515">
            <v>0</v>
          </cell>
          <cell r="K515">
            <v>0</v>
          </cell>
          <cell r="L515">
            <v>0</v>
          </cell>
          <cell r="M515">
            <v>1</v>
          </cell>
          <cell r="N515">
            <v>0</v>
          </cell>
          <cell r="O515">
            <v>0</v>
          </cell>
        </row>
        <row r="516">
          <cell r="D516">
            <v>1</v>
          </cell>
          <cell r="E516">
            <v>0</v>
          </cell>
          <cell r="F516">
            <v>0</v>
          </cell>
          <cell r="G516">
            <v>0</v>
          </cell>
          <cell r="H516">
            <v>0</v>
          </cell>
          <cell r="I516">
            <v>0</v>
          </cell>
          <cell r="J516">
            <v>0</v>
          </cell>
          <cell r="K516">
            <v>0</v>
          </cell>
          <cell r="L516">
            <v>0</v>
          </cell>
          <cell r="M516">
            <v>0</v>
          </cell>
          <cell r="N516">
            <v>0</v>
          </cell>
          <cell r="O516">
            <v>0</v>
          </cell>
        </row>
        <row r="517">
          <cell r="D517">
            <v>26</v>
          </cell>
          <cell r="E517">
            <v>7</v>
          </cell>
          <cell r="F517">
            <v>3</v>
          </cell>
          <cell r="G517">
            <v>56</v>
          </cell>
          <cell r="H517">
            <v>3</v>
          </cell>
          <cell r="I517">
            <v>7</v>
          </cell>
          <cell r="J517">
            <v>2</v>
          </cell>
          <cell r="K517">
            <v>0</v>
          </cell>
          <cell r="L517">
            <v>0</v>
          </cell>
          <cell r="M517">
            <v>4</v>
          </cell>
          <cell r="N517">
            <v>0</v>
          </cell>
          <cell r="O517">
            <v>0</v>
          </cell>
        </row>
        <row r="518">
          <cell r="D518">
            <v>1247</v>
          </cell>
          <cell r="E518">
            <v>147</v>
          </cell>
          <cell r="F518">
            <v>363</v>
          </cell>
          <cell r="G518">
            <v>404</v>
          </cell>
          <cell r="H518">
            <v>62</v>
          </cell>
          <cell r="I518">
            <v>109</v>
          </cell>
          <cell r="J518">
            <v>1</v>
          </cell>
          <cell r="K518">
            <v>0</v>
          </cell>
          <cell r="L518">
            <v>0</v>
          </cell>
          <cell r="M518">
            <v>3</v>
          </cell>
          <cell r="N518">
            <v>1</v>
          </cell>
          <cell r="O518">
            <v>0</v>
          </cell>
        </row>
        <row r="519">
          <cell r="D519">
            <v>16</v>
          </cell>
          <cell r="E519">
            <v>3</v>
          </cell>
          <cell r="F519">
            <v>6</v>
          </cell>
          <cell r="G519">
            <v>28</v>
          </cell>
          <cell r="H519">
            <v>2</v>
          </cell>
          <cell r="I519">
            <v>18</v>
          </cell>
          <cell r="J519">
            <v>0</v>
          </cell>
          <cell r="K519">
            <v>0</v>
          </cell>
          <cell r="L519">
            <v>11</v>
          </cell>
          <cell r="M519">
            <v>1</v>
          </cell>
          <cell r="N519">
            <v>0</v>
          </cell>
          <cell r="O519">
            <v>0</v>
          </cell>
        </row>
        <row r="520">
          <cell r="D520">
            <v>1302</v>
          </cell>
          <cell r="E520">
            <v>273</v>
          </cell>
          <cell r="F520">
            <v>575</v>
          </cell>
          <cell r="G520">
            <v>2051</v>
          </cell>
          <cell r="H520">
            <v>494</v>
          </cell>
          <cell r="I520">
            <v>1037</v>
          </cell>
          <cell r="J520">
            <v>5</v>
          </cell>
          <cell r="K520">
            <v>1</v>
          </cell>
          <cell r="L520">
            <v>0</v>
          </cell>
          <cell r="M520">
            <v>5</v>
          </cell>
          <cell r="N520">
            <v>0</v>
          </cell>
          <cell r="O520">
            <v>0</v>
          </cell>
        </row>
        <row r="521">
          <cell r="D521">
            <v>4</v>
          </cell>
          <cell r="E521">
            <v>0</v>
          </cell>
          <cell r="F521">
            <v>0</v>
          </cell>
          <cell r="G521">
            <v>9</v>
          </cell>
          <cell r="H521">
            <v>5</v>
          </cell>
          <cell r="I521">
            <v>16</v>
          </cell>
          <cell r="J521">
            <v>2</v>
          </cell>
          <cell r="K521">
            <v>0</v>
          </cell>
          <cell r="L521">
            <v>0</v>
          </cell>
          <cell r="M521">
            <v>0</v>
          </cell>
          <cell r="N521">
            <v>0</v>
          </cell>
          <cell r="O521">
            <v>0</v>
          </cell>
        </row>
        <row r="522">
          <cell r="D522">
            <v>0</v>
          </cell>
          <cell r="E522">
            <v>0</v>
          </cell>
          <cell r="F522">
            <v>0</v>
          </cell>
          <cell r="G522">
            <v>0</v>
          </cell>
          <cell r="H522">
            <v>0</v>
          </cell>
          <cell r="I522">
            <v>0</v>
          </cell>
          <cell r="J522">
            <v>0</v>
          </cell>
          <cell r="K522">
            <v>0</v>
          </cell>
          <cell r="L522">
            <v>0</v>
          </cell>
        </row>
        <row r="523">
          <cell r="D523">
            <v>4</v>
          </cell>
          <cell r="E523">
            <v>1</v>
          </cell>
          <cell r="F523">
            <v>3</v>
          </cell>
          <cell r="G523">
            <v>11</v>
          </cell>
          <cell r="H523">
            <v>0</v>
          </cell>
          <cell r="I523">
            <v>1</v>
          </cell>
          <cell r="J523">
            <v>0</v>
          </cell>
          <cell r="K523">
            <v>0</v>
          </cell>
          <cell r="L523">
            <v>0</v>
          </cell>
        </row>
        <row r="524">
          <cell r="D524">
            <v>0</v>
          </cell>
          <cell r="E524">
            <v>0</v>
          </cell>
          <cell r="F524">
            <v>0</v>
          </cell>
          <cell r="G524">
            <v>0</v>
          </cell>
          <cell r="H524">
            <v>0</v>
          </cell>
          <cell r="I524">
            <v>0</v>
          </cell>
          <cell r="J524">
            <v>0</v>
          </cell>
          <cell r="K524">
            <v>0</v>
          </cell>
          <cell r="L524">
            <v>0</v>
          </cell>
        </row>
        <row r="525">
          <cell r="D525">
            <v>10</v>
          </cell>
          <cell r="E525">
            <v>2</v>
          </cell>
          <cell r="F525">
            <v>6</v>
          </cell>
          <cell r="G525">
            <v>18</v>
          </cell>
          <cell r="H525">
            <v>0</v>
          </cell>
          <cell r="I525">
            <v>4</v>
          </cell>
          <cell r="J525">
            <v>0</v>
          </cell>
          <cell r="K525">
            <v>0</v>
          </cell>
          <cell r="L525">
            <v>0</v>
          </cell>
        </row>
        <row r="526">
          <cell r="D526">
            <v>231</v>
          </cell>
          <cell r="E526">
            <v>63</v>
          </cell>
          <cell r="F526">
            <v>69</v>
          </cell>
          <cell r="G526">
            <v>60</v>
          </cell>
          <cell r="H526">
            <v>5</v>
          </cell>
          <cell r="I526">
            <v>22</v>
          </cell>
          <cell r="J526">
            <v>0</v>
          </cell>
          <cell r="K526">
            <v>0</v>
          </cell>
          <cell r="L526">
            <v>0</v>
          </cell>
        </row>
        <row r="527">
          <cell r="D527">
            <v>15</v>
          </cell>
          <cell r="E527">
            <v>0</v>
          </cell>
          <cell r="F527">
            <v>7</v>
          </cell>
          <cell r="G527">
            <v>9</v>
          </cell>
          <cell r="H527">
            <v>0</v>
          </cell>
          <cell r="I527">
            <v>4</v>
          </cell>
          <cell r="J527">
            <v>0</v>
          </cell>
          <cell r="K527">
            <v>0</v>
          </cell>
          <cell r="L527">
            <v>1</v>
          </cell>
        </row>
        <row r="528">
          <cell r="D528">
            <v>1333</v>
          </cell>
          <cell r="E528">
            <v>239</v>
          </cell>
          <cell r="F528">
            <v>522</v>
          </cell>
          <cell r="G528">
            <v>1256</v>
          </cell>
          <cell r="H528">
            <v>193</v>
          </cell>
          <cell r="I528">
            <v>613</v>
          </cell>
          <cell r="J528">
            <v>0</v>
          </cell>
          <cell r="K528">
            <v>1</v>
          </cell>
          <cell r="L528">
            <v>9</v>
          </cell>
        </row>
        <row r="529">
          <cell r="D529">
            <v>28</v>
          </cell>
          <cell r="E529">
            <v>1</v>
          </cell>
          <cell r="F529">
            <v>5</v>
          </cell>
          <cell r="G529">
            <v>2</v>
          </cell>
          <cell r="H529">
            <v>0</v>
          </cell>
          <cell r="I529">
            <v>1</v>
          </cell>
          <cell r="J529">
            <v>0</v>
          </cell>
          <cell r="K529">
            <v>0</v>
          </cell>
          <cell r="L529">
            <v>0</v>
          </cell>
        </row>
        <row r="530">
          <cell r="D530">
            <v>0</v>
          </cell>
          <cell r="E530">
            <v>0</v>
          </cell>
          <cell r="F530">
            <v>0</v>
          </cell>
          <cell r="G530">
            <v>0</v>
          </cell>
          <cell r="H530">
            <v>0</v>
          </cell>
          <cell r="I530">
            <v>0</v>
          </cell>
          <cell r="J530">
            <v>0</v>
          </cell>
          <cell r="K530">
            <v>0</v>
          </cell>
          <cell r="L530">
            <v>0</v>
          </cell>
        </row>
        <row r="531">
          <cell r="D531">
            <v>1</v>
          </cell>
          <cell r="E531">
            <v>0</v>
          </cell>
          <cell r="F531">
            <v>0</v>
          </cell>
          <cell r="G531">
            <v>0</v>
          </cell>
          <cell r="H531">
            <v>0</v>
          </cell>
          <cell r="I531">
            <v>0</v>
          </cell>
          <cell r="J531">
            <v>0</v>
          </cell>
          <cell r="K531">
            <v>0</v>
          </cell>
          <cell r="L531">
            <v>0</v>
          </cell>
        </row>
        <row r="532">
          <cell r="D532">
            <v>0</v>
          </cell>
          <cell r="E532">
            <v>0</v>
          </cell>
          <cell r="F532">
            <v>0</v>
          </cell>
          <cell r="G532">
            <v>0</v>
          </cell>
          <cell r="H532">
            <v>0</v>
          </cell>
          <cell r="I532">
            <v>0</v>
          </cell>
          <cell r="J532">
            <v>0</v>
          </cell>
          <cell r="K532">
            <v>0</v>
          </cell>
          <cell r="L532">
            <v>0</v>
          </cell>
        </row>
        <row r="533">
          <cell r="D533">
            <v>1</v>
          </cell>
          <cell r="E533">
            <v>1</v>
          </cell>
          <cell r="F533">
            <v>1</v>
          </cell>
          <cell r="G533">
            <v>1</v>
          </cell>
          <cell r="H533">
            <v>0</v>
          </cell>
          <cell r="I533">
            <v>0</v>
          </cell>
          <cell r="J533">
            <v>0</v>
          </cell>
          <cell r="K533">
            <v>0</v>
          </cell>
          <cell r="L533">
            <v>0</v>
          </cell>
        </row>
        <row r="534">
          <cell r="D534">
            <v>5</v>
          </cell>
          <cell r="E534">
            <v>0</v>
          </cell>
          <cell r="F534">
            <v>1</v>
          </cell>
          <cell r="G534">
            <v>1</v>
          </cell>
          <cell r="H534">
            <v>0</v>
          </cell>
          <cell r="I534">
            <v>1</v>
          </cell>
          <cell r="J534">
            <v>0</v>
          </cell>
          <cell r="K534">
            <v>0</v>
          </cell>
          <cell r="L534">
            <v>0</v>
          </cell>
        </row>
        <row r="535">
          <cell r="D535">
            <v>10</v>
          </cell>
          <cell r="E535">
            <v>0</v>
          </cell>
          <cell r="F535">
            <v>3</v>
          </cell>
          <cell r="G535">
            <v>0</v>
          </cell>
          <cell r="H535">
            <v>0</v>
          </cell>
          <cell r="I535">
            <v>1</v>
          </cell>
          <cell r="J535">
            <v>0</v>
          </cell>
          <cell r="K535">
            <v>0</v>
          </cell>
          <cell r="L535">
            <v>0</v>
          </cell>
        </row>
        <row r="536">
          <cell r="D536">
            <v>96</v>
          </cell>
          <cell r="E536">
            <v>19</v>
          </cell>
          <cell r="F536">
            <v>31</v>
          </cell>
          <cell r="G536">
            <v>141</v>
          </cell>
          <cell r="H536">
            <v>57</v>
          </cell>
          <cell r="I536">
            <v>76</v>
          </cell>
          <cell r="J536">
            <v>14</v>
          </cell>
          <cell r="K536">
            <v>3</v>
          </cell>
          <cell r="L536">
            <v>0</v>
          </cell>
        </row>
        <row r="537">
          <cell r="D537">
            <v>0</v>
          </cell>
          <cell r="E537">
            <v>0</v>
          </cell>
          <cell r="F537">
            <v>0</v>
          </cell>
          <cell r="G537">
            <v>0</v>
          </cell>
          <cell r="H537">
            <v>0</v>
          </cell>
          <cell r="I537">
            <v>0</v>
          </cell>
          <cell r="J537">
            <v>0</v>
          </cell>
          <cell r="K537">
            <v>0</v>
          </cell>
          <cell r="L537">
            <v>0</v>
          </cell>
        </row>
        <row r="538">
          <cell r="D538">
            <v>0</v>
          </cell>
          <cell r="E538">
            <v>0</v>
          </cell>
          <cell r="F538">
            <v>0</v>
          </cell>
          <cell r="G538">
            <v>0</v>
          </cell>
          <cell r="H538">
            <v>0</v>
          </cell>
          <cell r="I538">
            <v>0</v>
          </cell>
          <cell r="J538">
            <v>0</v>
          </cell>
          <cell r="K538">
            <v>0</v>
          </cell>
          <cell r="L538">
            <v>0</v>
          </cell>
        </row>
        <row r="539">
          <cell r="D539">
            <v>2</v>
          </cell>
          <cell r="E539">
            <v>0</v>
          </cell>
          <cell r="F539">
            <v>3</v>
          </cell>
          <cell r="G539">
            <v>1</v>
          </cell>
          <cell r="H539">
            <v>0</v>
          </cell>
          <cell r="I539">
            <v>0</v>
          </cell>
          <cell r="J539">
            <v>0</v>
          </cell>
          <cell r="K539">
            <v>0</v>
          </cell>
          <cell r="L539">
            <v>0</v>
          </cell>
        </row>
        <row r="540">
          <cell r="D540">
            <v>8</v>
          </cell>
          <cell r="E540">
            <v>0</v>
          </cell>
          <cell r="F540">
            <v>1</v>
          </cell>
          <cell r="G540">
            <v>0</v>
          </cell>
          <cell r="H540">
            <v>0</v>
          </cell>
          <cell r="I540">
            <v>0</v>
          </cell>
          <cell r="J540">
            <v>0</v>
          </cell>
          <cell r="K540">
            <v>0</v>
          </cell>
          <cell r="L540">
            <v>0</v>
          </cell>
        </row>
        <row r="541">
          <cell r="D541">
            <v>26</v>
          </cell>
          <cell r="E541">
            <v>7</v>
          </cell>
          <cell r="F541">
            <v>14</v>
          </cell>
          <cell r="G541">
            <v>13</v>
          </cell>
          <cell r="H541">
            <v>8</v>
          </cell>
          <cell r="I541">
            <v>14</v>
          </cell>
          <cell r="J541">
            <v>1</v>
          </cell>
          <cell r="K541">
            <v>0</v>
          </cell>
          <cell r="L541">
            <v>0</v>
          </cell>
        </row>
        <row r="542">
          <cell r="D542">
            <v>1</v>
          </cell>
          <cell r="E542">
            <v>0</v>
          </cell>
          <cell r="F542">
            <v>0</v>
          </cell>
          <cell r="G542">
            <v>36</v>
          </cell>
          <cell r="H542">
            <v>0</v>
          </cell>
          <cell r="I542">
            <v>102</v>
          </cell>
          <cell r="J542">
            <v>186</v>
          </cell>
          <cell r="K542">
            <v>0</v>
          </cell>
          <cell r="L542">
            <v>101</v>
          </cell>
        </row>
        <row r="543">
          <cell r="D543">
            <v>297</v>
          </cell>
          <cell r="E543">
            <v>95</v>
          </cell>
          <cell r="F543">
            <v>154</v>
          </cell>
          <cell r="G543">
            <v>503</v>
          </cell>
          <cell r="H543">
            <v>161</v>
          </cell>
          <cell r="I543">
            <v>264</v>
          </cell>
          <cell r="J543">
            <v>36</v>
          </cell>
          <cell r="K543">
            <v>3</v>
          </cell>
          <cell r="L543">
            <v>13</v>
          </cell>
        </row>
        <row r="544">
          <cell r="D544">
            <v>139</v>
          </cell>
          <cell r="E544">
            <v>16</v>
          </cell>
          <cell r="F544">
            <v>99</v>
          </cell>
          <cell r="G544">
            <v>148</v>
          </cell>
          <cell r="H544">
            <v>38</v>
          </cell>
          <cell r="I544">
            <v>73</v>
          </cell>
          <cell r="J544">
            <v>47</v>
          </cell>
          <cell r="K544">
            <v>4</v>
          </cell>
          <cell r="L544">
            <v>10</v>
          </cell>
        </row>
      </sheetData>
      <sheetData sheetId="2"/>
      <sheetData sheetId="3"/>
      <sheetData sheetId="4">
        <row r="7">
          <cell r="R7">
            <v>51700</v>
          </cell>
          <cell r="S7">
            <v>8545</v>
          </cell>
          <cell r="T7">
            <v>13005</v>
          </cell>
          <cell r="W7">
            <v>52465</v>
          </cell>
          <cell r="X7">
            <v>8799</v>
          </cell>
          <cell r="Y7">
            <v>12737</v>
          </cell>
          <cell r="AB7">
            <v>804</v>
          </cell>
          <cell r="AC7">
            <v>78</v>
          </cell>
          <cell r="AD7">
            <v>0</v>
          </cell>
          <cell r="AE7">
            <v>750</v>
          </cell>
          <cell r="AF7">
            <v>80</v>
          </cell>
          <cell r="AG7">
            <v>187</v>
          </cell>
        </row>
        <row r="8">
          <cell r="R8">
            <v>826</v>
          </cell>
          <cell r="S8">
            <v>1343</v>
          </cell>
          <cell r="T8">
            <v>2886</v>
          </cell>
          <cell r="W8">
            <v>1572</v>
          </cell>
          <cell r="X8">
            <v>1659</v>
          </cell>
          <cell r="Y8">
            <v>3452</v>
          </cell>
          <cell r="AB8">
            <v>584</v>
          </cell>
          <cell r="AC8">
            <v>161</v>
          </cell>
          <cell r="AD8">
            <v>132</v>
          </cell>
          <cell r="AE8">
            <v>2330</v>
          </cell>
          <cell r="AF8">
            <v>126</v>
          </cell>
          <cell r="AG8">
            <v>352</v>
          </cell>
        </row>
        <row r="9">
          <cell r="R9">
            <v>55</v>
          </cell>
          <cell r="S9">
            <v>110</v>
          </cell>
          <cell r="T9">
            <v>1238</v>
          </cell>
          <cell r="W9">
            <v>61</v>
          </cell>
          <cell r="X9">
            <v>249</v>
          </cell>
          <cell r="Y9">
            <v>2112</v>
          </cell>
          <cell r="AB9">
            <v>39</v>
          </cell>
          <cell r="AC9">
            <v>0</v>
          </cell>
          <cell r="AD9">
            <v>64</v>
          </cell>
          <cell r="AE9">
            <v>102</v>
          </cell>
          <cell r="AF9">
            <v>65</v>
          </cell>
          <cell r="AG9">
            <v>130</v>
          </cell>
        </row>
        <row r="10">
          <cell r="R10">
            <v>41</v>
          </cell>
          <cell r="S10">
            <v>136</v>
          </cell>
          <cell r="T10">
            <v>1426</v>
          </cell>
          <cell r="W10">
            <v>0</v>
          </cell>
          <cell r="X10">
            <v>0</v>
          </cell>
          <cell r="Y10">
            <v>1663</v>
          </cell>
          <cell r="AB10">
            <v>25</v>
          </cell>
          <cell r="AC10">
            <v>0</v>
          </cell>
          <cell r="AD10">
            <v>168</v>
          </cell>
          <cell r="AE10">
            <v>83</v>
          </cell>
          <cell r="AF10">
            <v>74</v>
          </cell>
          <cell r="AG10">
            <v>130</v>
          </cell>
        </row>
        <row r="11">
          <cell r="R11">
            <v>25</v>
          </cell>
          <cell r="S11">
            <v>0</v>
          </cell>
          <cell r="T11">
            <v>798</v>
          </cell>
          <cell r="W11">
            <v>38</v>
          </cell>
          <cell r="X11">
            <v>38</v>
          </cell>
          <cell r="Y11">
            <v>905</v>
          </cell>
          <cell r="AB11">
            <v>13</v>
          </cell>
          <cell r="AC11">
            <v>0</v>
          </cell>
          <cell r="AD11">
            <v>18</v>
          </cell>
          <cell r="AE11">
            <v>14</v>
          </cell>
          <cell r="AF11">
            <v>49</v>
          </cell>
          <cell r="AG11">
            <v>267</v>
          </cell>
        </row>
        <row r="12">
          <cell r="R12">
            <v>0</v>
          </cell>
          <cell r="S12">
            <v>19</v>
          </cell>
          <cell r="T12">
            <v>297</v>
          </cell>
          <cell r="W12">
            <v>0</v>
          </cell>
          <cell r="X12">
            <v>22</v>
          </cell>
          <cell r="Y12">
            <v>215</v>
          </cell>
          <cell r="AB12">
            <v>0</v>
          </cell>
          <cell r="AC12">
            <v>10</v>
          </cell>
          <cell r="AD12">
            <v>67</v>
          </cell>
          <cell r="AE12">
            <v>9</v>
          </cell>
          <cell r="AF12">
            <v>36</v>
          </cell>
          <cell r="AG12">
            <v>90</v>
          </cell>
        </row>
        <row r="13">
          <cell r="R13">
            <v>10</v>
          </cell>
          <cell r="S13">
            <v>0</v>
          </cell>
          <cell r="T13">
            <v>54</v>
          </cell>
          <cell r="W13">
            <v>15</v>
          </cell>
          <cell r="X13">
            <v>0</v>
          </cell>
          <cell r="Y13">
            <v>46</v>
          </cell>
          <cell r="AB13">
            <v>112</v>
          </cell>
          <cell r="AC13">
            <v>36</v>
          </cell>
          <cell r="AD13">
            <v>71</v>
          </cell>
          <cell r="AE13">
            <v>72</v>
          </cell>
          <cell r="AF13">
            <v>29</v>
          </cell>
          <cell r="AG13">
            <v>37</v>
          </cell>
        </row>
        <row r="15">
          <cell r="R15">
            <v>1755</v>
          </cell>
          <cell r="S15">
            <v>0</v>
          </cell>
          <cell r="T15">
            <v>0</v>
          </cell>
          <cell r="W15">
            <v>7053</v>
          </cell>
          <cell r="X15">
            <v>0</v>
          </cell>
          <cell r="Y15">
            <v>0</v>
          </cell>
          <cell r="AB15">
            <v>444</v>
          </cell>
          <cell r="AC15">
            <v>0</v>
          </cell>
          <cell r="AD15">
            <v>0</v>
          </cell>
          <cell r="AE15">
            <v>2566</v>
          </cell>
          <cell r="AF15">
            <v>254</v>
          </cell>
          <cell r="AG15">
            <v>158</v>
          </cell>
        </row>
        <row r="16">
          <cell r="R16">
            <v>0</v>
          </cell>
          <cell r="S16">
            <v>0</v>
          </cell>
          <cell r="T16">
            <v>0</v>
          </cell>
          <cell r="W16">
            <v>0</v>
          </cell>
          <cell r="X16">
            <v>0</v>
          </cell>
          <cell r="Y16">
            <v>0</v>
          </cell>
          <cell r="AB16">
            <v>54</v>
          </cell>
          <cell r="AC16">
            <v>109</v>
          </cell>
          <cell r="AD16">
            <v>0</v>
          </cell>
          <cell r="AE16">
            <v>807</v>
          </cell>
          <cell r="AF16">
            <v>93</v>
          </cell>
          <cell r="AG16">
            <v>159</v>
          </cell>
        </row>
        <row r="17">
          <cell r="R17">
            <v>0</v>
          </cell>
          <cell r="S17">
            <v>0</v>
          </cell>
          <cell r="T17">
            <v>0</v>
          </cell>
          <cell r="W17">
            <v>0</v>
          </cell>
          <cell r="X17">
            <v>0</v>
          </cell>
          <cell r="Y17">
            <v>0</v>
          </cell>
          <cell r="AB17">
            <v>0</v>
          </cell>
          <cell r="AC17">
            <v>0</v>
          </cell>
          <cell r="AD17">
            <v>0</v>
          </cell>
          <cell r="AE17">
            <v>0</v>
          </cell>
          <cell r="AF17">
            <v>0</v>
          </cell>
          <cell r="AG17">
            <v>36</v>
          </cell>
        </row>
        <row r="18">
          <cell r="R18">
            <v>0</v>
          </cell>
          <cell r="S18">
            <v>0</v>
          </cell>
          <cell r="T18">
            <v>0</v>
          </cell>
          <cell r="W18">
            <v>0</v>
          </cell>
          <cell r="X18">
            <v>0</v>
          </cell>
          <cell r="Y18">
            <v>0</v>
          </cell>
          <cell r="AB18">
            <v>0</v>
          </cell>
          <cell r="AC18">
            <v>0</v>
          </cell>
          <cell r="AD18">
            <v>22</v>
          </cell>
          <cell r="AE18">
            <v>0</v>
          </cell>
          <cell r="AF18">
            <v>24</v>
          </cell>
          <cell r="AG18">
            <v>27</v>
          </cell>
        </row>
        <row r="19">
          <cell r="R19">
            <v>0</v>
          </cell>
          <cell r="S19">
            <v>0</v>
          </cell>
          <cell r="T19">
            <v>0</v>
          </cell>
          <cell r="W19">
            <v>0</v>
          </cell>
          <cell r="X19">
            <v>0</v>
          </cell>
          <cell r="Y19">
            <v>0</v>
          </cell>
          <cell r="AB19">
            <v>0</v>
          </cell>
          <cell r="AC19">
            <v>0</v>
          </cell>
          <cell r="AD19">
            <v>0</v>
          </cell>
          <cell r="AE19">
            <v>0</v>
          </cell>
          <cell r="AF19">
            <v>0</v>
          </cell>
          <cell r="AG19">
            <v>15</v>
          </cell>
        </row>
        <row r="20">
          <cell r="R20">
            <v>0</v>
          </cell>
          <cell r="S20">
            <v>0</v>
          </cell>
          <cell r="T20">
            <v>0</v>
          </cell>
          <cell r="W20">
            <v>0</v>
          </cell>
          <cell r="X20">
            <v>0</v>
          </cell>
          <cell r="Y20">
            <v>0</v>
          </cell>
          <cell r="AB20">
            <v>0</v>
          </cell>
          <cell r="AC20">
            <v>0</v>
          </cell>
          <cell r="AD20">
            <v>0</v>
          </cell>
          <cell r="AE20">
            <v>0</v>
          </cell>
          <cell r="AF20">
            <v>0</v>
          </cell>
          <cell r="AG20">
            <v>0</v>
          </cell>
        </row>
        <row r="21">
          <cell r="R21">
            <v>0</v>
          </cell>
          <cell r="S21">
            <v>0</v>
          </cell>
          <cell r="T21">
            <v>0</v>
          </cell>
          <cell r="W21">
            <v>0</v>
          </cell>
          <cell r="X21">
            <v>0</v>
          </cell>
          <cell r="Y21">
            <v>0</v>
          </cell>
          <cell r="AB21">
            <v>221</v>
          </cell>
          <cell r="AC21">
            <v>0</v>
          </cell>
          <cell r="AD21">
            <v>0</v>
          </cell>
          <cell r="AE21">
            <v>57</v>
          </cell>
          <cell r="AF21">
            <v>0</v>
          </cell>
          <cell r="AG21">
            <v>0</v>
          </cell>
        </row>
        <row r="23">
          <cell r="R23">
            <v>0</v>
          </cell>
          <cell r="S23">
            <v>1</v>
          </cell>
          <cell r="T23">
            <v>0</v>
          </cell>
          <cell r="W23">
            <v>1</v>
          </cell>
          <cell r="X23">
            <v>0</v>
          </cell>
          <cell r="Y23">
            <v>0</v>
          </cell>
          <cell r="AB23">
            <v>0</v>
          </cell>
          <cell r="AC23">
            <v>0</v>
          </cell>
          <cell r="AD23">
            <v>0</v>
          </cell>
          <cell r="AE23">
            <v>0</v>
          </cell>
          <cell r="AF23">
            <v>0</v>
          </cell>
          <cell r="AG23">
            <v>0</v>
          </cell>
        </row>
        <row r="24">
          <cell r="R24">
            <v>13</v>
          </cell>
          <cell r="S24">
            <v>1</v>
          </cell>
          <cell r="T24">
            <v>2</v>
          </cell>
          <cell r="W24">
            <v>16</v>
          </cell>
          <cell r="X24">
            <v>3</v>
          </cell>
          <cell r="Y24">
            <v>7</v>
          </cell>
          <cell r="AB24">
            <v>0</v>
          </cell>
          <cell r="AC24">
            <v>0</v>
          </cell>
          <cell r="AD24">
            <v>0</v>
          </cell>
          <cell r="AE24">
            <v>1</v>
          </cell>
          <cell r="AF24">
            <v>0</v>
          </cell>
          <cell r="AG24">
            <v>0</v>
          </cell>
        </row>
        <row r="25">
          <cell r="R25">
            <v>1</v>
          </cell>
          <cell r="S25">
            <v>0</v>
          </cell>
          <cell r="T25">
            <v>0</v>
          </cell>
          <cell r="W25">
            <v>0</v>
          </cell>
          <cell r="X25">
            <v>0</v>
          </cell>
          <cell r="Y25">
            <v>0</v>
          </cell>
          <cell r="AB25">
            <v>0</v>
          </cell>
          <cell r="AC25">
            <v>0</v>
          </cell>
          <cell r="AD25">
            <v>0</v>
          </cell>
          <cell r="AE25">
            <v>0</v>
          </cell>
          <cell r="AF25">
            <v>0</v>
          </cell>
          <cell r="AG25">
            <v>0</v>
          </cell>
        </row>
        <row r="26">
          <cell r="R26">
            <v>26</v>
          </cell>
          <cell r="S26">
            <v>7</v>
          </cell>
          <cell r="T26">
            <v>3</v>
          </cell>
          <cell r="W26">
            <v>56</v>
          </cell>
          <cell r="X26">
            <v>3</v>
          </cell>
          <cell r="Y26">
            <v>7</v>
          </cell>
          <cell r="AB26">
            <v>2</v>
          </cell>
          <cell r="AC26">
            <v>0</v>
          </cell>
          <cell r="AD26">
            <v>0</v>
          </cell>
          <cell r="AE26">
            <v>4</v>
          </cell>
          <cell r="AF26">
            <v>0</v>
          </cell>
          <cell r="AG26">
            <v>0</v>
          </cell>
        </row>
        <row r="27">
          <cell r="R27">
            <v>1247</v>
          </cell>
          <cell r="S27">
            <v>147</v>
          </cell>
          <cell r="T27">
            <v>363</v>
          </cell>
          <cell r="W27">
            <v>404</v>
          </cell>
          <cell r="X27">
            <v>62</v>
          </cell>
          <cell r="Y27">
            <v>109</v>
          </cell>
          <cell r="AB27">
            <v>1</v>
          </cell>
          <cell r="AC27">
            <v>0</v>
          </cell>
          <cell r="AD27">
            <v>0</v>
          </cell>
          <cell r="AE27">
            <v>3</v>
          </cell>
          <cell r="AF27">
            <v>1</v>
          </cell>
          <cell r="AG27">
            <v>0</v>
          </cell>
        </row>
        <row r="28">
          <cell r="R28">
            <v>16</v>
          </cell>
          <cell r="S28">
            <v>3</v>
          </cell>
          <cell r="T28">
            <v>6</v>
          </cell>
          <cell r="W28">
            <v>28</v>
          </cell>
          <cell r="X28">
            <v>2</v>
          </cell>
          <cell r="Y28">
            <v>18</v>
          </cell>
          <cell r="AB28">
            <v>0</v>
          </cell>
          <cell r="AC28">
            <v>0</v>
          </cell>
          <cell r="AD28">
            <v>11</v>
          </cell>
          <cell r="AE28">
            <v>1</v>
          </cell>
          <cell r="AF28">
            <v>0</v>
          </cell>
          <cell r="AG28">
            <v>0</v>
          </cell>
        </row>
        <row r="29">
          <cell r="R29">
            <v>1302</v>
          </cell>
          <cell r="S29">
            <v>273</v>
          </cell>
          <cell r="T29">
            <v>575</v>
          </cell>
          <cell r="W29">
            <v>2051</v>
          </cell>
          <cell r="X29">
            <v>494</v>
          </cell>
          <cell r="Y29">
            <v>1037</v>
          </cell>
          <cell r="AB29">
            <v>5</v>
          </cell>
          <cell r="AC29">
            <v>1</v>
          </cell>
          <cell r="AD29">
            <v>0</v>
          </cell>
          <cell r="AE29">
            <v>5</v>
          </cell>
          <cell r="AF29">
            <v>0</v>
          </cell>
          <cell r="AG29">
            <v>0</v>
          </cell>
        </row>
        <row r="30">
          <cell r="R30">
            <v>4</v>
          </cell>
          <cell r="S30">
            <v>0</v>
          </cell>
          <cell r="T30">
            <v>0</v>
          </cell>
          <cell r="W30">
            <v>9</v>
          </cell>
          <cell r="X30">
            <v>5</v>
          </cell>
          <cell r="Y30">
            <v>16</v>
          </cell>
          <cell r="AB30">
            <v>2</v>
          </cell>
          <cell r="AC30">
            <v>0</v>
          </cell>
          <cell r="AD30">
            <v>0</v>
          </cell>
          <cell r="AE30">
            <v>0</v>
          </cell>
          <cell r="AF30">
            <v>0</v>
          </cell>
          <cell r="AG30">
            <v>0</v>
          </cell>
        </row>
        <row r="32">
          <cell r="R32">
            <v>0</v>
          </cell>
          <cell r="S32">
            <v>0</v>
          </cell>
          <cell r="T32">
            <v>0</v>
          </cell>
          <cell r="W32">
            <v>0</v>
          </cell>
          <cell r="X32">
            <v>0</v>
          </cell>
          <cell r="Y32">
            <v>0</v>
          </cell>
          <cell r="AB32">
            <v>0</v>
          </cell>
          <cell r="AC32">
            <v>0</v>
          </cell>
          <cell r="AD32">
            <v>0</v>
          </cell>
        </row>
        <row r="33">
          <cell r="R33">
            <v>4</v>
          </cell>
          <cell r="S33">
            <v>1</v>
          </cell>
          <cell r="T33">
            <v>3</v>
          </cell>
          <cell r="W33">
            <v>11</v>
          </cell>
          <cell r="X33">
            <v>0</v>
          </cell>
          <cell r="Y33">
            <v>1</v>
          </cell>
          <cell r="AB33">
            <v>0</v>
          </cell>
          <cell r="AC33">
            <v>0</v>
          </cell>
          <cell r="AD33">
            <v>0</v>
          </cell>
        </row>
        <row r="34">
          <cell r="R34">
            <v>0</v>
          </cell>
          <cell r="S34">
            <v>0</v>
          </cell>
          <cell r="T34">
            <v>0</v>
          </cell>
          <cell r="W34">
            <v>0</v>
          </cell>
          <cell r="X34">
            <v>0</v>
          </cell>
          <cell r="Y34">
            <v>0</v>
          </cell>
          <cell r="AB34">
            <v>0</v>
          </cell>
          <cell r="AC34">
            <v>0</v>
          </cell>
          <cell r="AD34">
            <v>0</v>
          </cell>
        </row>
        <row r="35">
          <cell r="R35">
            <v>10</v>
          </cell>
          <cell r="S35">
            <v>2</v>
          </cell>
          <cell r="T35">
            <v>6</v>
          </cell>
          <cell r="W35">
            <v>18</v>
          </cell>
          <cell r="X35">
            <v>0</v>
          </cell>
          <cell r="Y35">
            <v>4</v>
          </cell>
          <cell r="AB35">
            <v>0</v>
          </cell>
          <cell r="AC35">
            <v>0</v>
          </cell>
          <cell r="AD35">
            <v>0</v>
          </cell>
        </row>
        <row r="36">
          <cell r="R36">
            <v>231</v>
          </cell>
          <cell r="S36">
            <v>63</v>
          </cell>
          <cell r="T36">
            <v>69</v>
          </cell>
          <cell r="W36">
            <v>60</v>
          </cell>
          <cell r="X36">
            <v>5</v>
          </cell>
          <cell r="Y36">
            <v>22</v>
          </cell>
          <cell r="AB36">
            <v>0</v>
          </cell>
          <cell r="AC36">
            <v>0</v>
          </cell>
          <cell r="AD36">
            <v>0</v>
          </cell>
        </row>
        <row r="37">
          <cell r="R37">
            <v>15</v>
          </cell>
          <cell r="S37">
            <v>0</v>
          </cell>
          <cell r="T37">
            <v>7</v>
          </cell>
          <cell r="W37">
            <v>9</v>
          </cell>
          <cell r="X37">
            <v>0</v>
          </cell>
          <cell r="Y37">
            <v>4</v>
          </cell>
          <cell r="AB37">
            <v>0</v>
          </cell>
          <cell r="AC37">
            <v>0</v>
          </cell>
          <cell r="AD37">
            <v>1</v>
          </cell>
        </row>
        <row r="38">
          <cell r="R38">
            <v>1333</v>
          </cell>
          <cell r="S38">
            <v>239</v>
          </cell>
          <cell r="T38">
            <v>522</v>
          </cell>
          <cell r="W38">
            <v>1256</v>
          </cell>
          <cell r="X38">
            <v>193</v>
          </cell>
          <cell r="Y38">
            <v>613</v>
          </cell>
          <cell r="AB38">
            <v>0</v>
          </cell>
          <cell r="AC38">
            <v>1</v>
          </cell>
          <cell r="AD38">
            <v>9</v>
          </cell>
        </row>
        <row r="39">
          <cell r="R39">
            <v>28</v>
          </cell>
          <cell r="S39">
            <v>1</v>
          </cell>
          <cell r="T39">
            <v>5</v>
          </cell>
          <cell r="W39">
            <v>2</v>
          </cell>
          <cell r="X39">
            <v>0</v>
          </cell>
          <cell r="Y39">
            <v>1</v>
          </cell>
          <cell r="AB39">
            <v>0</v>
          </cell>
          <cell r="AC39">
            <v>0</v>
          </cell>
          <cell r="AD39">
            <v>0</v>
          </cell>
        </row>
        <row r="41">
          <cell r="R41">
            <v>0</v>
          </cell>
          <cell r="S41">
            <v>0</v>
          </cell>
          <cell r="T41">
            <v>0</v>
          </cell>
          <cell r="W41">
            <v>0</v>
          </cell>
          <cell r="X41">
            <v>0</v>
          </cell>
          <cell r="Y41">
            <v>0</v>
          </cell>
          <cell r="AB41">
            <v>0</v>
          </cell>
          <cell r="AC41">
            <v>0</v>
          </cell>
          <cell r="AD41">
            <v>0</v>
          </cell>
        </row>
        <row r="42">
          <cell r="R42">
            <v>1</v>
          </cell>
          <cell r="S42">
            <v>0</v>
          </cell>
          <cell r="T42">
            <v>0</v>
          </cell>
          <cell r="W42">
            <v>0</v>
          </cell>
          <cell r="X42">
            <v>0</v>
          </cell>
          <cell r="Y42">
            <v>0</v>
          </cell>
          <cell r="AB42">
            <v>0</v>
          </cell>
          <cell r="AC42">
            <v>0</v>
          </cell>
          <cell r="AD42">
            <v>0</v>
          </cell>
        </row>
        <row r="43">
          <cell r="R43">
            <v>0</v>
          </cell>
          <cell r="S43">
            <v>0</v>
          </cell>
          <cell r="T43">
            <v>0</v>
          </cell>
          <cell r="W43">
            <v>0</v>
          </cell>
          <cell r="X43">
            <v>0</v>
          </cell>
          <cell r="Y43">
            <v>0</v>
          </cell>
          <cell r="AB43">
            <v>0</v>
          </cell>
          <cell r="AC43">
            <v>0</v>
          </cell>
          <cell r="AD43">
            <v>0</v>
          </cell>
        </row>
        <row r="44">
          <cell r="R44">
            <v>1</v>
          </cell>
          <cell r="S44">
            <v>1</v>
          </cell>
          <cell r="T44">
            <v>1</v>
          </cell>
          <cell r="W44">
            <v>1</v>
          </cell>
          <cell r="X44">
            <v>0</v>
          </cell>
          <cell r="Y44">
            <v>0</v>
          </cell>
          <cell r="AB44">
            <v>0</v>
          </cell>
          <cell r="AC44">
            <v>0</v>
          </cell>
          <cell r="AD44">
            <v>0</v>
          </cell>
        </row>
        <row r="45">
          <cell r="R45">
            <v>5</v>
          </cell>
          <cell r="S45">
            <v>0</v>
          </cell>
          <cell r="T45">
            <v>1</v>
          </cell>
          <cell r="W45">
            <v>1</v>
          </cell>
          <cell r="X45">
            <v>0</v>
          </cell>
          <cell r="Y45">
            <v>1</v>
          </cell>
          <cell r="AB45">
            <v>0</v>
          </cell>
          <cell r="AC45">
            <v>0</v>
          </cell>
          <cell r="AD45">
            <v>0</v>
          </cell>
        </row>
        <row r="46">
          <cell r="R46">
            <v>10</v>
          </cell>
          <cell r="S46">
            <v>0</v>
          </cell>
          <cell r="T46">
            <v>3</v>
          </cell>
          <cell r="W46">
            <v>0</v>
          </cell>
          <cell r="X46">
            <v>0</v>
          </cell>
          <cell r="Y46">
            <v>1</v>
          </cell>
          <cell r="AB46">
            <v>0</v>
          </cell>
          <cell r="AC46">
            <v>0</v>
          </cell>
          <cell r="AD46">
            <v>0</v>
          </cell>
        </row>
        <row r="47">
          <cell r="R47">
            <v>96</v>
          </cell>
          <cell r="S47">
            <v>19</v>
          </cell>
          <cell r="T47">
            <v>31</v>
          </cell>
          <cell r="W47">
            <v>141</v>
          </cell>
          <cell r="X47">
            <v>57</v>
          </cell>
          <cell r="Y47">
            <v>76</v>
          </cell>
          <cell r="AB47">
            <v>14</v>
          </cell>
          <cell r="AC47">
            <v>3</v>
          </cell>
          <cell r="AD47">
            <v>0</v>
          </cell>
        </row>
        <row r="49">
          <cell r="R49">
            <v>0</v>
          </cell>
          <cell r="S49">
            <v>0</v>
          </cell>
          <cell r="T49">
            <v>0</v>
          </cell>
          <cell r="W49">
            <v>0</v>
          </cell>
          <cell r="X49">
            <v>0</v>
          </cell>
          <cell r="Y49">
            <v>0</v>
          </cell>
          <cell r="AB49">
            <v>0</v>
          </cell>
          <cell r="AC49">
            <v>0</v>
          </cell>
          <cell r="AD49">
            <v>0</v>
          </cell>
        </row>
        <row r="50">
          <cell r="R50">
            <v>0</v>
          </cell>
          <cell r="S50">
            <v>0</v>
          </cell>
          <cell r="T50">
            <v>0</v>
          </cell>
          <cell r="W50">
            <v>0</v>
          </cell>
          <cell r="X50">
            <v>0</v>
          </cell>
          <cell r="Y50">
            <v>0</v>
          </cell>
          <cell r="AB50">
            <v>0</v>
          </cell>
          <cell r="AC50">
            <v>0</v>
          </cell>
          <cell r="AD50">
            <v>0</v>
          </cell>
        </row>
        <row r="51">
          <cell r="R51">
            <v>2</v>
          </cell>
          <cell r="S51">
            <v>0</v>
          </cell>
          <cell r="T51">
            <v>3</v>
          </cell>
          <cell r="W51">
            <v>1</v>
          </cell>
          <cell r="X51">
            <v>0</v>
          </cell>
          <cell r="Y51">
            <v>0</v>
          </cell>
          <cell r="AB51">
            <v>0</v>
          </cell>
          <cell r="AC51">
            <v>0</v>
          </cell>
          <cell r="AD51">
            <v>0</v>
          </cell>
        </row>
        <row r="52">
          <cell r="R52">
            <v>8</v>
          </cell>
          <cell r="S52">
            <v>0</v>
          </cell>
          <cell r="T52">
            <v>1</v>
          </cell>
          <cell r="W52">
            <v>0</v>
          </cell>
          <cell r="X52">
            <v>0</v>
          </cell>
          <cell r="Y52">
            <v>0</v>
          </cell>
          <cell r="AB52">
            <v>0</v>
          </cell>
          <cell r="AC52">
            <v>0</v>
          </cell>
          <cell r="AD52">
            <v>0</v>
          </cell>
        </row>
        <row r="53">
          <cell r="R53">
            <v>26</v>
          </cell>
          <cell r="S53">
            <v>7</v>
          </cell>
          <cell r="T53">
            <v>14</v>
          </cell>
          <cell r="W53">
            <v>13</v>
          </cell>
          <cell r="X53">
            <v>8</v>
          </cell>
          <cell r="Y53">
            <v>14</v>
          </cell>
          <cell r="AB53">
            <v>1</v>
          </cell>
          <cell r="AC53">
            <v>0</v>
          </cell>
          <cell r="AD53">
            <v>0</v>
          </cell>
        </row>
        <row r="54">
          <cell r="R54">
            <v>1</v>
          </cell>
          <cell r="S54">
            <v>0</v>
          </cell>
          <cell r="T54">
            <v>0</v>
          </cell>
          <cell r="W54">
            <v>36</v>
          </cell>
          <cell r="X54">
            <v>0</v>
          </cell>
          <cell r="Y54">
            <v>102</v>
          </cell>
          <cell r="AB54">
            <v>186</v>
          </cell>
          <cell r="AC54">
            <v>0</v>
          </cell>
          <cell r="AD54">
            <v>101</v>
          </cell>
        </row>
        <row r="55">
          <cell r="R55">
            <v>297</v>
          </cell>
          <cell r="S55">
            <v>95</v>
          </cell>
          <cell r="T55">
            <v>154</v>
          </cell>
          <cell r="W55">
            <v>503</v>
          </cell>
          <cell r="X55">
            <v>161</v>
          </cell>
          <cell r="Y55">
            <v>264</v>
          </cell>
          <cell r="AB55">
            <v>36</v>
          </cell>
          <cell r="AC55">
            <v>3</v>
          </cell>
          <cell r="AD55">
            <v>13</v>
          </cell>
        </row>
        <row r="56">
          <cell r="R56">
            <v>139</v>
          </cell>
          <cell r="S56">
            <v>16</v>
          </cell>
          <cell r="T56">
            <v>99</v>
          </cell>
          <cell r="W56">
            <v>148</v>
          </cell>
          <cell r="X56">
            <v>38</v>
          </cell>
          <cell r="Y56">
            <v>73</v>
          </cell>
          <cell r="AB56">
            <v>47</v>
          </cell>
          <cell r="AC56">
            <v>4</v>
          </cell>
          <cell r="AD56">
            <v>10</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4"/>
  <sheetViews>
    <sheetView zoomScale="70" zoomScaleNormal="70" workbookViewId="0">
      <pane xSplit="2" ySplit="3" topLeftCell="C4" activePane="bottomRight" state="frozen"/>
      <selection activeCell="C2" sqref="C2:L2"/>
      <selection pane="topRight" activeCell="C2" sqref="C2:L2"/>
      <selection pane="bottomLeft" activeCell="C2" sqref="C2:L2"/>
      <selection pane="bottomRight" activeCell="I12" sqref="I12"/>
    </sheetView>
  </sheetViews>
  <sheetFormatPr defaultColWidth="8.85546875" defaultRowHeight="12.75" x14ac:dyDescent="0.2"/>
  <cols>
    <col min="1" max="1" width="6" style="3" customWidth="1"/>
    <col min="2" max="2" width="30.28515625" style="3" customWidth="1"/>
    <col min="3" max="3" width="14.7109375" style="3" customWidth="1"/>
    <col min="4" max="4" width="17.7109375" style="3" customWidth="1"/>
    <col min="5" max="5" width="19.28515625" style="3" customWidth="1"/>
    <col min="6" max="6" width="15.85546875" style="3" customWidth="1"/>
    <col min="7" max="7" width="40.7109375" style="3" customWidth="1"/>
    <col min="8" max="8" width="24.5703125" style="3" customWidth="1"/>
    <col min="9" max="9" width="25.85546875" style="3" customWidth="1"/>
    <col min="10" max="10" width="15.42578125" style="3" customWidth="1"/>
    <col min="11" max="11" width="18.85546875" style="3" customWidth="1"/>
    <col min="12" max="12" width="32.7109375" style="3" customWidth="1"/>
    <col min="13" max="13" width="27.7109375" style="3" customWidth="1"/>
    <col min="14" max="14" width="14.85546875" style="3" customWidth="1"/>
    <col min="15" max="15" width="13.28515625" style="3" customWidth="1"/>
    <col min="16" max="16" width="20.28515625" style="3" customWidth="1"/>
    <col min="17" max="17" width="25.7109375" style="3" customWidth="1"/>
    <col min="18" max="18" width="27.140625" style="3" customWidth="1"/>
    <col min="19" max="19" width="14.42578125" style="3" customWidth="1"/>
    <col min="20" max="20" width="17.5703125" style="3" customWidth="1"/>
    <col min="21" max="21" width="20.28515625" style="3" hidden="1" customWidth="1"/>
    <col min="22" max="22" width="36.7109375" style="3" hidden="1" customWidth="1"/>
    <col min="23" max="23" width="14" style="3" customWidth="1"/>
    <col min="24" max="16384" width="8.85546875" style="3"/>
  </cols>
  <sheetData>
    <row r="1" spans="1:24" s="2" customFormat="1" ht="35.25" customHeight="1" x14ac:dyDescent="0.2">
      <c r="A1" s="1"/>
      <c r="B1" s="1"/>
      <c r="C1" s="1">
        <v>1</v>
      </c>
      <c r="D1" s="1">
        <v>2</v>
      </c>
      <c r="E1" s="1">
        <v>3</v>
      </c>
      <c r="F1" s="1">
        <v>4</v>
      </c>
      <c r="G1" s="1">
        <v>5</v>
      </c>
      <c r="H1" s="1">
        <v>6</v>
      </c>
      <c r="I1" s="1">
        <v>7</v>
      </c>
      <c r="J1" s="1">
        <v>8</v>
      </c>
      <c r="K1" s="1">
        <v>9</v>
      </c>
      <c r="L1" s="1">
        <v>11</v>
      </c>
      <c r="M1" s="1">
        <v>10</v>
      </c>
      <c r="N1" s="1">
        <v>12</v>
      </c>
      <c r="O1" s="1">
        <v>13</v>
      </c>
      <c r="P1" s="1">
        <v>14</v>
      </c>
      <c r="Q1" s="1">
        <v>15</v>
      </c>
      <c r="R1" s="1">
        <v>16</v>
      </c>
      <c r="S1" s="1">
        <v>17</v>
      </c>
      <c r="T1" s="1">
        <v>18</v>
      </c>
      <c r="U1" s="1">
        <v>19</v>
      </c>
      <c r="V1" s="1">
        <v>20</v>
      </c>
    </row>
    <row r="2" spans="1:24" ht="67.5" customHeight="1" x14ac:dyDescent="0.2">
      <c r="A2" s="308" t="s">
        <v>28</v>
      </c>
      <c r="B2" s="308" t="s">
        <v>29</v>
      </c>
      <c r="C2" s="309" t="s">
        <v>30</v>
      </c>
      <c r="D2" s="308" t="s">
        <v>31</v>
      </c>
      <c r="E2" s="308" t="s">
        <v>32</v>
      </c>
      <c r="F2" s="308" t="s">
        <v>33</v>
      </c>
      <c r="G2" s="308" t="s">
        <v>34</v>
      </c>
      <c r="H2" s="309" t="s">
        <v>35</v>
      </c>
      <c r="I2" s="309" t="s">
        <v>36</v>
      </c>
      <c r="J2" s="308" t="s">
        <v>37</v>
      </c>
      <c r="K2" s="308" t="s">
        <v>38</v>
      </c>
      <c r="L2" s="308" t="s">
        <v>40</v>
      </c>
      <c r="M2" s="308" t="s">
        <v>39</v>
      </c>
      <c r="N2" s="308" t="s">
        <v>41</v>
      </c>
      <c r="O2" s="309" t="s">
        <v>42</v>
      </c>
      <c r="P2" s="309" t="s">
        <v>43</v>
      </c>
      <c r="Q2" s="308" t="s">
        <v>44</v>
      </c>
      <c r="R2" s="309" t="s">
        <v>45</v>
      </c>
      <c r="S2" s="308" t="s">
        <v>46</v>
      </c>
      <c r="T2" s="308" t="s">
        <v>47</v>
      </c>
      <c r="U2" s="309" t="s">
        <v>48</v>
      </c>
      <c r="V2" s="309" t="s">
        <v>49</v>
      </c>
      <c r="W2" s="2"/>
      <c r="X2" s="2"/>
    </row>
    <row r="3" spans="1:24" ht="55.9" customHeight="1" x14ac:dyDescent="0.2">
      <c r="A3" s="308"/>
      <c r="B3" s="308"/>
      <c r="C3" s="310"/>
      <c r="D3" s="308"/>
      <c r="E3" s="308"/>
      <c r="F3" s="308"/>
      <c r="G3" s="308"/>
      <c r="H3" s="310"/>
      <c r="I3" s="310"/>
      <c r="J3" s="308"/>
      <c r="K3" s="308"/>
      <c r="L3" s="308"/>
      <c r="M3" s="308"/>
      <c r="N3" s="308"/>
      <c r="O3" s="310"/>
      <c r="P3" s="310"/>
      <c r="Q3" s="308"/>
      <c r="R3" s="310"/>
      <c r="S3" s="308"/>
      <c r="T3" s="308"/>
      <c r="U3" s="310"/>
      <c r="V3" s="310"/>
      <c r="W3" s="2"/>
      <c r="X3" s="2"/>
    </row>
    <row r="4" spans="1:24" x14ac:dyDescent="0.2">
      <c r="A4" s="5"/>
      <c r="B4" s="5" t="s">
        <v>50</v>
      </c>
      <c r="C4" s="6"/>
      <c r="D4" s="7"/>
      <c r="E4" s="7"/>
      <c r="F4" s="7"/>
      <c r="G4" s="7"/>
      <c r="H4" s="6"/>
      <c r="I4" s="6"/>
      <c r="J4" s="7"/>
      <c r="K4" s="7"/>
      <c r="L4" s="7"/>
      <c r="M4" s="7"/>
      <c r="N4" s="7"/>
      <c r="O4" s="6"/>
      <c r="P4" s="6"/>
      <c r="Q4" s="7"/>
      <c r="R4" s="6"/>
      <c r="S4" s="7"/>
      <c r="T4" s="8">
        <f>SUM(T5:T14)</f>
        <v>1188</v>
      </c>
      <c r="U4" s="9"/>
      <c r="V4" s="9"/>
      <c r="W4" s="2"/>
      <c r="X4" s="2"/>
    </row>
    <row r="5" spans="1:24" ht="30" customHeight="1" x14ac:dyDescent="0.2">
      <c r="A5" s="4">
        <v>1</v>
      </c>
      <c r="B5" s="25" t="s">
        <v>5</v>
      </c>
      <c r="C5" s="10">
        <v>1</v>
      </c>
      <c r="D5" s="11" t="s">
        <v>61</v>
      </c>
      <c r="E5" s="11" t="s">
        <v>60</v>
      </c>
      <c r="F5" s="4">
        <v>1</v>
      </c>
      <c r="G5" s="4">
        <v>1</v>
      </c>
      <c r="H5" s="4">
        <v>1</v>
      </c>
      <c r="I5" s="4"/>
      <c r="J5" s="4"/>
      <c r="K5" s="11">
        <v>1</v>
      </c>
      <c r="L5" s="11">
        <v>1</v>
      </c>
      <c r="M5" s="11">
        <v>1</v>
      </c>
      <c r="N5" s="11">
        <v>1</v>
      </c>
      <c r="O5" s="11" t="s">
        <v>58</v>
      </c>
      <c r="P5" s="11">
        <v>1</v>
      </c>
      <c r="Q5" s="11">
        <v>1</v>
      </c>
      <c r="R5" s="11">
        <v>1</v>
      </c>
      <c r="S5" s="11">
        <v>1</v>
      </c>
      <c r="T5" s="24">
        <v>139</v>
      </c>
      <c r="U5" s="11"/>
      <c r="V5" s="4"/>
      <c r="W5" s="12"/>
      <c r="X5" s="2"/>
    </row>
    <row r="6" spans="1:24" ht="30" customHeight="1" x14ac:dyDescent="0.2">
      <c r="A6" s="4">
        <v>2</v>
      </c>
      <c r="B6" s="25" t="s">
        <v>69</v>
      </c>
      <c r="C6" s="13">
        <v>1</v>
      </c>
      <c r="D6" s="11" t="s">
        <v>68</v>
      </c>
      <c r="E6" s="11" t="s">
        <v>67</v>
      </c>
      <c r="F6" s="11">
        <v>1</v>
      </c>
      <c r="G6" s="11">
        <v>1</v>
      </c>
      <c r="H6" s="28">
        <v>1</v>
      </c>
      <c r="I6" s="11">
        <v>1</v>
      </c>
      <c r="J6" s="11">
        <v>1</v>
      </c>
      <c r="K6" s="11">
        <v>1</v>
      </c>
      <c r="L6" s="11">
        <v>1</v>
      </c>
      <c r="M6" s="11">
        <v>1</v>
      </c>
      <c r="N6" s="11">
        <v>1</v>
      </c>
      <c r="O6" s="11" t="s">
        <v>58</v>
      </c>
      <c r="P6" s="11">
        <v>1</v>
      </c>
      <c r="Q6" s="11">
        <v>1</v>
      </c>
      <c r="R6" s="11">
        <v>1</v>
      </c>
      <c r="S6" s="11">
        <v>1</v>
      </c>
      <c r="T6" s="24">
        <v>75</v>
      </c>
      <c r="U6" s="11"/>
      <c r="V6" s="11"/>
      <c r="W6" s="12"/>
      <c r="X6" s="2"/>
    </row>
    <row r="7" spans="1:24" ht="30" customHeight="1" x14ac:dyDescent="0.2">
      <c r="A7" s="4">
        <v>3</v>
      </c>
      <c r="B7" s="25" t="s">
        <v>13</v>
      </c>
      <c r="C7" s="10">
        <v>1</v>
      </c>
      <c r="D7" s="28" t="s">
        <v>84</v>
      </c>
      <c r="E7" s="28" t="s">
        <v>85</v>
      </c>
      <c r="F7" s="28">
        <v>1</v>
      </c>
      <c r="G7" s="28">
        <v>1</v>
      </c>
      <c r="H7" s="31">
        <v>1</v>
      </c>
      <c r="I7" s="11">
        <v>1</v>
      </c>
      <c r="J7" s="11">
        <v>1</v>
      </c>
      <c r="K7" s="28">
        <v>1</v>
      </c>
      <c r="L7" s="28">
        <v>1</v>
      </c>
      <c r="M7" s="28">
        <v>1</v>
      </c>
      <c r="N7" s="28">
        <v>1</v>
      </c>
      <c r="O7" s="11" t="s">
        <v>58</v>
      </c>
      <c r="P7" s="28">
        <v>1</v>
      </c>
      <c r="Q7" s="28">
        <v>1</v>
      </c>
      <c r="R7" s="28">
        <v>1</v>
      </c>
      <c r="S7" s="28"/>
      <c r="T7" s="32">
        <v>139</v>
      </c>
      <c r="U7" s="4"/>
      <c r="V7" s="4"/>
      <c r="W7" s="2"/>
      <c r="X7" s="2"/>
    </row>
    <row r="8" spans="1:24" ht="30" customHeight="1" x14ac:dyDescent="0.2">
      <c r="A8" s="4">
        <v>4</v>
      </c>
      <c r="B8" s="25" t="s">
        <v>6</v>
      </c>
      <c r="C8" s="13">
        <v>1</v>
      </c>
      <c r="D8" s="28" t="s">
        <v>86</v>
      </c>
      <c r="E8" s="28" t="s">
        <v>86</v>
      </c>
      <c r="F8" s="28">
        <v>1</v>
      </c>
      <c r="G8" s="28">
        <v>1</v>
      </c>
      <c r="H8" s="28">
        <v>1</v>
      </c>
      <c r="I8" s="37">
        <v>1</v>
      </c>
      <c r="J8" s="37">
        <v>1</v>
      </c>
      <c r="K8" s="28">
        <v>1</v>
      </c>
      <c r="L8" s="28">
        <v>1</v>
      </c>
      <c r="M8" s="28">
        <v>1</v>
      </c>
      <c r="N8" s="28">
        <v>1</v>
      </c>
      <c r="O8" s="11" t="s">
        <v>58</v>
      </c>
      <c r="P8" s="28">
        <v>1</v>
      </c>
      <c r="Q8" s="28">
        <v>1</v>
      </c>
      <c r="R8" s="28">
        <v>1</v>
      </c>
      <c r="S8" s="28">
        <v>1</v>
      </c>
      <c r="T8" s="4">
        <v>123</v>
      </c>
      <c r="U8" s="4"/>
      <c r="V8" s="4"/>
      <c r="W8" s="12"/>
      <c r="X8" s="2"/>
    </row>
    <row r="9" spans="1:24" ht="30" customHeight="1" x14ac:dyDescent="0.2">
      <c r="A9" s="4">
        <v>5</v>
      </c>
      <c r="B9" s="35" t="s">
        <v>12</v>
      </c>
      <c r="C9" s="10"/>
      <c r="D9" s="11" t="s">
        <v>62</v>
      </c>
      <c r="E9" s="11">
        <v>26</v>
      </c>
      <c r="F9" s="11">
        <v>1</v>
      </c>
      <c r="G9" s="28">
        <v>1</v>
      </c>
      <c r="H9" s="28">
        <v>1</v>
      </c>
      <c r="I9" s="11">
        <v>1</v>
      </c>
      <c r="J9" s="11">
        <v>1</v>
      </c>
      <c r="K9" s="11">
        <v>1</v>
      </c>
      <c r="L9" s="29">
        <v>1</v>
      </c>
      <c r="M9" s="11">
        <v>1</v>
      </c>
      <c r="N9" s="11">
        <v>1</v>
      </c>
      <c r="O9" s="11" t="s">
        <v>58</v>
      </c>
      <c r="P9" s="11">
        <v>1</v>
      </c>
      <c r="Q9" s="11">
        <v>1</v>
      </c>
      <c r="R9" s="11">
        <v>1</v>
      </c>
      <c r="S9" s="28">
        <v>1</v>
      </c>
      <c r="T9" s="24">
        <v>165</v>
      </c>
      <c r="U9" s="11"/>
      <c r="V9" s="4"/>
      <c r="W9" s="12"/>
      <c r="X9" s="2"/>
    </row>
    <row r="10" spans="1:24" ht="30" customHeight="1" x14ac:dyDescent="0.2">
      <c r="A10" s="4">
        <v>6</v>
      </c>
      <c r="B10" s="25" t="s">
        <v>9</v>
      </c>
      <c r="C10" s="11" t="s">
        <v>100</v>
      </c>
      <c r="D10" s="22" t="s">
        <v>66</v>
      </c>
      <c r="E10" s="11" t="s">
        <v>65</v>
      </c>
      <c r="F10" s="11">
        <v>1</v>
      </c>
      <c r="G10" s="11">
        <v>1</v>
      </c>
      <c r="H10" s="11">
        <v>1</v>
      </c>
      <c r="I10" s="11">
        <v>1</v>
      </c>
      <c r="J10" s="11">
        <v>1</v>
      </c>
      <c r="K10" s="11">
        <v>1</v>
      </c>
      <c r="L10" s="11">
        <v>1</v>
      </c>
      <c r="M10" s="11">
        <v>1</v>
      </c>
      <c r="N10" s="11">
        <v>1</v>
      </c>
      <c r="O10" s="11" t="s">
        <v>58</v>
      </c>
      <c r="P10" s="11">
        <v>1</v>
      </c>
      <c r="Q10" s="11">
        <v>1</v>
      </c>
      <c r="R10" s="11">
        <v>1</v>
      </c>
      <c r="S10" s="11">
        <v>1</v>
      </c>
      <c r="T10" s="24">
        <v>121</v>
      </c>
      <c r="U10" s="11"/>
      <c r="V10" s="11"/>
      <c r="W10" s="12"/>
      <c r="X10" s="2"/>
    </row>
    <row r="11" spans="1:24" ht="30" customHeight="1" x14ac:dyDescent="0.2">
      <c r="A11" s="4">
        <v>7</v>
      </c>
      <c r="B11" s="25" t="s">
        <v>3</v>
      </c>
      <c r="C11" s="11">
        <v>1</v>
      </c>
      <c r="D11" s="11" t="s">
        <v>76</v>
      </c>
      <c r="E11" s="11" t="s">
        <v>75</v>
      </c>
      <c r="F11" s="11">
        <v>1</v>
      </c>
      <c r="G11" s="11">
        <v>1</v>
      </c>
      <c r="H11" s="11">
        <v>1</v>
      </c>
      <c r="I11" s="11">
        <v>1</v>
      </c>
      <c r="J11" s="11">
        <v>1</v>
      </c>
      <c r="K11" s="11">
        <v>1</v>
      </c>
      <c r="L11" s="11">
        <v>1</v>
      </c>
      <c r="M11" s="11">
        <v>1</v>
      </c>
      <c r="N11" s="11">
        <v>1</v>
      </c>
      <c r="O11" s="11" t="s">
        <v>58</v>
      </c>
      <c r="P11" s="11">
        <v>1</v>
      </c>
      <c r="Q11" s="11">
        <v>1</v>
      </c>
      <c r="R11" s="11">
        <v>1</v>
      </c>
      <c r="S11" s="11">
        <v>1</v>
      </c>
      <c r="T11" s="24">
        <v>67</v>
      </c>
      <c r="U11" s="11"/>
      <c r="V11" s="11"/>
      <c r="W11" s="12"/>
      <c r="X11" s="2"/>
    </row>
    <row r="12" spans="1:24" ht="30" customHeight="1" x14ac:dyDescent="0.2">
      <c r="A12" s="38">
        <v>8</v>
      </c>
      <c r="B12" s="10" t="s">
        <v>8</v>
      </c>
      <c r="C12" s="11"/>
      <c r="D12" s="11" t="s">
        <v>106</v>
      </c>
      <c r="E12" s="11" t="s">
        <v>67</v>
      </c>
      <c r="F12" s="11">
        <v>1</v>
      </c>
      <c r="G12" s="11">
        <v>1</v>
      </c>
      <c r="H12" s="43">
        <v>1</v>
      </c>
      <c r="I12" s="11">
        <v>1</v>
      </c>
      <c r="J12" s="11">
        <v>1</v>
      </c>
      <c r="K12" s="11">
        <v>1</v>
      </c>
      <c r="L12" s="11">
        <v>1</v>
      </c>
      <c r="M12" s="11">
        <v>1</v>
      </c>
      <c r="N12" s="11">
        <v>1</v>
      </c>
      <c r="O12" s="11" t="s">
        <v>58</v>
      </c>
      <c r="P12" s="11">
        <v>1</v>
      </c>
      <c r="Q12" s="23"/>
      <c r="R12" s="23"/>
      <c r="S12" s="11">
        <v>1</v>
      </c>
      <c r="T12" s="24">
        <v>33</v>
      </c>
      <c r="U12" s="11"/>
      <c r="V12" s="11"/>
      <c r="W12" s="12"/>
      <c r="X12" s="2"/>
    </row>
    <row r="13" spans="1:24" ht="30" customHeight="1" x14ac:dyDescent="0.2">
      <c r="A13" s="27">
        <v>9</v>
      </c>
      <c r="B13" s="25" t="s">
        <v>4</v>
      </c>
      <c r="C13" s="28">
        <v>1</v>
      </c>
      <c r="D13" s="26" t="s">
        <v>63</v>
      </c>
      <c r="E13" s="28" t="s">
        <v>64</v>
      </c>
      <c r="F13" s="28">
        <v>1</v>
      </c>
      <c r="G13" s="28">
        <v>1</v>
      </c>
      <c r="H13" s="28">
        <v>1</v>
      </c>
      <c r="I13" s="28">
        <v>1</v>
      </c>
      <c r="J13" s="28">
        <v>1</v>
      </c>
      <c r="K13" s="28">
        <v>1</v>
      </c>
      <c r="L13" s="28">
        <v>1</v>
      </c>
      <c r="M13" s="28">
        <v>1</v>
      </c>
      <c r="N13" s="28">
        <v>1</v>
      </c>
      <c r="O13" s="11" t="s">
        <v>58</v>
      </c>
      <c r="P13" s="28">
        <v>1</v>
      </c>
      <c r="Q13" s="28">
        <v>1</v>
      </c>
      <c r="R13" s="28">
        <v>1</v>
      </c>
      <c r="S13" s="28">
        <v>1</v>
      </c>
      <c r="T13" s="24">
        <v>187</v>
      </c>
      <c r="U13" s="11"/>
      <c r="V13" s="11"/>
      <c r="W13" s="12"/>
      <c r="X13" s="2"/>
    </row>
    <row r="14" spans="1:24" ht="30" customHeight="1" x14ac:dyDescent="0.2">
      <c r="A14" s="27">
        <v>10</v>
      </c>
      <c r="B14" s="25" t="s">
        <v>79</v>
      </c>
      <c r="C14" s="27">
        <v>1</v>
      </c>
      <c r="D14" s="26" t="s">
        <v>80</v>
      </c>
      <c r="E14" s="27" t="s">
        <v>81</v>
      </c>
      <c r="F14" s="27">
        <v>1</v>
      </c>
      <c r="G14" s="27">
        <v>1</v>
      </c>
      <c r="H14" s="27">
        <v>1</v>
      </c>
      <c r="I14" s="27">
        <v>1</v>
      </c>
      <c r="J14" s="31">
        <v>1</v>
      </c>
      <c r="K14" s="27">
        <v>1</v>
      </c>
      <c r="L14" s="27">
        <v>1</v>
      </c>
      <c r="M14" s="27">
        <v>1</v>
      </c>
      <c r="N14" s="27">
        <v>1</v>
      </c>
      <c r="O14" s="11"/>
      <c r="P14" s="27">
        <v>1</v>
      </c>
      <c r="Q14" s="27">
        <v>1</v>
      </c>
      <c r="R14" s="27">
        <v>1</v>
      </c>
      <c r="S14" s="31">
        <v>1</v>
      </c>
      <c r="T14" s="24">
        <v>139</v>
      </c>
      <c r="U14" s="11"/>
      <c r="V14" s="11"/>
      <c r="W14" s="12"/>
      <c r="X14" s="2"/>
    </row>
    <row r="15" spans="1:24" x14ac:dyDescent="0.2">
      <c r="A15" s="5"/>
      <c r="B15" s="5" t="s">
        <v>51</v>
      </c>
      <c r="C15" s="15"/>
      <c r="D15" s="7"/>
      <c r="E15" s="7"/>
      <c r="F15" s="7"/>
      <c r="G15" s="7"/>
      <c r="H15" s="7"/>
      <c r="I15" s="7"/>
      <c r="J15" s="7"/>
      <c r="K15" s="7"/>
      <c r="L15" s="7"/>
      <c r="M15" s="7"/>
      <c r="N15" s="7"/>
      <c r="O15" s="7"/>
      <c r="P15" s="7"/>
      <c r="Q15" s="7"/>
      <c r="R15" s="16"/>
      <c r="S15" s="7"/>
      <c r="T15" s="8">
        <f>SUM(T16:T36)</f>
        <v>2376</v>
      </c>
      <c r="U15" s="14"/>
      <c r="V15" s="14"/>
      <c r="W15" s="12"/>
      <c r="X15" s="2"/>
    </row>
    <row r="16" spans="1:24" ht="30" customHeight="1" x14ac:dyDescent="0.2">
      <c r="A16" s="4">
        <v>1</v>
      </c>
      <c r="B16" s="25" t="s">
        <v>11</v>
      </c>
      <c r="C16" s="13">
        <v>1</v>
      </c>
      <c r="D16" s="4" t="s">
        <v>73</v>
      </c>
      <c r="E16" s="4" t="s">
        <v>52</v>
      </c>
      <c r="F16" s="4">
        <v>1</v>
      </c>
      <c r="G16" s="4">
        <v>1</v>
      </c>
      <c r="H16" s="4">
        <v>1</v>
      </c>
      <c r="I16" s="4">
        <v>1</v>
      </c>
      <c r="J16" s="11">
        <v>1</v>
      </c>
      <c r="K16" s="11">
        <v>1</v>
      </c>
      <c r="L16" s="11">
        <v>1</v>
      </c>
      <c r="M16" s="11">
        <v>1</v>
      </c>
      <c r="N16" s="11"/>
      <c r="O16" s="11" t="s">
        <v>58</v>
      </c>
      <c r="P16" s="11">
        <v>1</v>
      </c>
      <c r="Q16" s="4">
        <v>1</v>
      </c>
      <c r="R16" s="4">
        <v>1</v>
      </c>
      <c r="S16" s="4">
        <v>1</v>
      </c>
      <c r="T16" s="24">
        <v>55</v>
      </c>
      <c r="U16" s="11"/>
      <c r="V16" s="4"/>
      <c r="W16" s="12"/>
      <c r="X16" s="17"/>
    </row>
    <row r="17" spans="1:24" ht="30" customHeight="1" x14ac:dyDescent="0.2">
      <c r="A17" s="4">
        <v>2</v>
      </c>
      <c r="B17" s="25" t="s">
        <v>101</v>
      </c>
      <c r="C17" s="11">
        <v>1</v>
      </c>
      <c r="D17" s="22">
        <v>43501</v>
      </c>
      <c r="E17" s="28" t="s">
        <v>52</v>
      </c>
      <c r="F17" s="28">
        <v>1</v>
      </c>
      <c r="G17" s="11">
        <v>1</v>
      </c>
      <c r="H17" s="11">
        <v>1</v>
      </c>
      <c r="I17" s="11">
        <v>1</v>
      </c>
      <c r="J17" s="11">
        <v>1</v>
      </c>
      <c r="K17" s="11" t="s">
        <v>57</v>
      </c>
      <c r="L17" s="11">
        <v>1</v>
      </c>
      <c r="M17" s="11">
        <v>1</v>
      </c>
      <c r="N17" s="11">
        <v>1</v>
      </c>
      <c r="O17" s="11" t="s">
        <v>58</v>
      </c>
      <c r="P17" s="11">
        <v>1</v>
      </c>
      <c r="Q17" s="11">
        <v>1</v>
      </c>
      <c r="R17" s="11">
        <v>1</v>
      </c>
      <c r="S17" s="11">
        <v>1</v>
      </c>
      <c r="T17" s="24">
        <v>56</v>
      </c>
      <c r="U17" s="11"/>
      <c r="V17" s="11">
        <v>1</v>
      </c>
      <c r="W17" s="12"/>
      <c r="X17" s="2"/>
    </row>
    <row r="18" spans="1:24" ht="30" customHeight="1" x14ac:dyDescent="0.2">
      <c r="A18" s="4">
        <v>3</v>
      </c>
      <c r="B18" s="25" t="s">
        <v>15</v>
      </c>
      <c r="C18" s="28">
        <v>1</v>
      </c>
      <c r="D18" s="26">
        <v>42431</v>
      </c>
      <c r="E18" s="28" t="s">
        <v>52</v>
      </c>
      <c r="F18" s="28">
        <v>1</v>
      </c>
      <c r="G18" s="28">
        <v>1</v>
      </c>
      <c r="H18" s="28">
        <v>1</v>
      </c>
      <c r="I18" s="28">
        <v>1</v>
      </c>
      <c r="J18" s="28">
        <v>1</v>
      </c>
      <c r="K18" s="28">
        <v>1</v>
      </c>
      <c r="L18" s="28">
        <v>1</v>
      </c>
      <c r="M18" s="28">
        <v>1</v>
      </c>
      <c r="N18" s="28">
        <v>1</v>
      </c>
      <c r="O18" s="11" t="s">
        <v>58</v>
      </c>
      <c r="P18" s="28">
        <v>1</v>
      </c>
      <c r="Q18" s="28">
        <v>1</v>
      </c>
      <c r="R18" s="28">
        <v>1</v>
      </c>
      <c r="S18" s="28">
        <v>1</v>
      </c>
      <c r="T18" s="24">
        <v>25</v>
      </c>
      <c r="U18" s="11"/>
      <c r="V18" s="11"/>
      <c r="W18" s="2"/>
      <c r="X18" s="2"/>
    </row>
    <row r="19" spans="1:24" ht="30" customHeight="1" x14ac:dyDescent="0.2">
      <c r="A19" s="31">
        <v>4</v>
      </c>
      <c r="B19" s="25" t="s">
        <v>16</v>
      </c>
      <c r="C19" s="10">
        <v>1</v>
      </c>
      <c r="D19" s="11" t="s">
        <v>88</v>
      </c>
      <c r="E19" s="21" t="s">
        <v>52</v>
      </c>
      <c r="F19" s="11">
        <v>1</v>
      </c>
      <c r="G19" s="11">
        <v>1</v>
      </c>
      <c r="H19" s="11">
        <v>1</v>
      </c>
      <c r="I19" s="11">
        <v>1</v>
      </c>
      <c r="J19" s="4">
        <v>1</v>
      </c>
      <c r="K19" s="11" t="s">
        <v>57</v>
      </c>
      <c r="L19" s="11">
        <v>1</v>
      </c>
      <c r="M19" s="11">
        <v>1</v>
      </c>
      <c r="N19" s="11">
        <v>1</v>
      </c>
      <c r="O19" s="11" t="s">
        <v>58</v>
      </c>
      <c r="P19" s="11">
        <v>1</v>
      </c>
      <c r="Q19" s="11">
        <v>1</v>
      </c>
      <c r="R19" s="11">
        <v>1</v>
      </c>
      <c r="S19" s="11">
        <v>1</v>
      </c>
      <c r="T19" s="24">
        <v>234</v>
      </c>
      <c r="U19" s="11"/>
      <c r="V19" s="11">
        <v>1</v>
      </c>
      <c r="W19" s="2"/>
      <c r="X19" s="2"/>
    </row>
    <row r="20" spans="1:24" ht="30" customHeight="1" x14ac:dyDescent="0.2">
      <c r="A20" s="31">
        <v>5</v>
      </c>
      <c r="B20" s="35" t="s">
        <v>14</v>
      </c>
      <c r="C20" s="10">
        <v>1</v>
      </c>
      <c r="D20" s="11" t="s">
        <v>91</v>
      </c>
      <c r="E20" s="21" t="s">
        <v>52</v>
      </c>
      <c r="F20" s="11">
        <v>1</v>
      </c>
      <c r="G20" s="11">
        <v>1</v>
      </c>
      <c r="H20" s="11">
        <v>1</v>
      </c>
      <c r="I20" s="11">
        <v>1</v>
      </c>
      <c r="J20" s="11">
        <v>1</v>
      </c>
      <c r="K20" s="11">
        <v>1</v>
      </c>
      <c r="L20" s="11">
        <v>1</v>
      </c>
      <c r="M20" s="11">
        <v>1</v>
      </c>
      <c r="N20" s="11">
        <v>1</v>
      </c>
      <c r="O20" s="11" t="s">
        <v>58</v>
      </c>
      <c r="P20" s="11">
        <v>1</v>
      </c>
      <c r="Q20" s="11">
        <v>1</v>
      </c>
      <c r="R20" s="4">
        <v>1</v>
      </c>
      <c r="S20" s="29">
        <v>1</v>
      </c>
      <c r="T20" s="24">
        <v>130</v>
      </c>
      <c r="U20" s="11"/>
      <c r="V20" s="11"/>
      <c r="W20" s="2"/>
      <c r="X20" s="2"/>
    </row>
    <row r="21" spans="1:24" ht="30" customHeight="1" x14ac:dyDescent="0.2">
      <c r="A21" s="31">
        <v>6</v>
      </c>
      <c r="B21" s="25" t="s">
        <v>17</v>
      </c>
      <c r="C21" s="10">
        <v>1</v>
      </c>
      <c r="D21" s="11" t="s">
        <v>89</v>
      </c>
      <c r="E21" s="21" t="s">
        <v>52</v>
      </c>
      <c r="F21" s="11">
        <v>1</v>
      </c>
      <c r="G21" s="11">
        <v>1</v>
      </c>
      <c r="H21" s="11">
        <v>1</v>
      </c>
      <c r="I21" s="11">
        <v>1</v>
      </c>
      <c r="J21" s="4">
        <v>1</v>
      </c>
      <c r="K21" s="11">
        <v>1</v>
      </c>
      <c r="L21" s="11">
        <v>1</v>
      </c>
      <c r="M21" s="11">
        <v>1</v>
      </c>
      <c r="N21" s="11">
        <v>1</v>
      </c>
      <c r="O21" s="11" t="s">
        <v>58</v>
      </c>
      <c r="P21" s="11">
        <v>1</v>
      </c>
      <c r="Q21" s="11">
        <v>1</v>
      </c>
      <c r="R21" s="11">
        <v>1</v>
      </c>
      <c r="S21" s="11">
        <v>1</v>
      </c>
      <c r="T21" s="24">
        <v>404</v>
      </c>
      <c r="U21" s="11"/>
      <c r="V21" s="11"/>
      <c r="W21" s="2"/>
      <c r="X21" s="2"/>
    </row>
    <row r="22" spans="1:24" ht="30" customHeight="1" x14ac:dyDescent="0.2">
      <c r="A22" s="31">
        <v>7</v>
      </c>
      <c r="B22" s="35" t="s">
        <v>25</v>
      </c>
      <c r="C22" s="10">
        <v>1</v>
      </c>
      <c r="D22" s="11" t="s">
        <v>90</v>
      </c>
      <c r="E22" s="33" t="s">
        <v>52</v>
      </c>
      <c r="F22" s="11">
        <v>1</v>
      </c>
      <c r="G22" s="11">
        <v>1</v>
      </c>
      <c r="H22" s="29">
        <v>1</v>
      </c>
      <c r="I22" s="29">
        <v>1</v>
      </c>
      <c r="J22" s="29">
        <v>1</v>
      </c>
      <c r="K22" s="11" t="s">
        <v>57</v>
      </c>
      <c r="L22" s="11">
        <v>1</v>
      </c>
      <c r="M22" s="11">
        <v>1</v>
      </c>
      <c r="N22" s="11">
        <v>1</v>
      </c>
      <c r="O22" s="11" t="s">
        <v>58</v>
      </c>
      <c r="P22" s="11">
        <v>1</v>
      </c>
      <c r="Q22" s="29">
        <v>1</v>
      </c>
      <c r="R22" s="11">
        <v>1</v>
      </c>
      <c r="S22" s="11">
        <v>1</v>
      </c>
      <c r="T22" s="24">
        <v>285</v>
      </c>
      <c r="U22" s="11"/>
      <c r="V22" s="11"/>
      <c r="W22" s="2"/>
      <c r="X22" s="2"/>
    </row>
    <row r="23" spans="1:24" ht="30" customHeight="1" x14ac:dyDescent="0.2">
      <c r="A23" s="33">
        <v>8</v>
      </c>
      <c r="B23" s="35" t="s">
        <v>19</v>
      </c>
      <c r="C23" s="10">
        <v>1</v>
      </c>
      <c r="D23" s="11" t="s">
        <v>97</v>
      </c>
      <c r="E23" s="21" t="s">
        <v>52</v>
      </c>
      <c r="F23" s="11">
        <v>1</v>
      </c>
      <c r="G23" s="29">
        <v>1</v>
      </c>
      <c r="H23" s="11">
        <v>1</v>
      </c>
      <c r="I23" s="11">
        <v>1</v>
      </c>
      <c r="J23" s="11">
        <v>1</v>
      </c>
      <c r="K23" s="29">
        <v>1</v>
      </c>
      <c r="L23" s="11">
        <v>1</v>
      </c>
      <c r="M23" s="11">
        <v>1</v>
      </c>
      <c r="N23" s="11">
        <v>1</v>
      </c>
      <c r="O23" s="11" t="s">
        <v>58</v>
      </c>
      <c r="P23" s="11">
        <v>1</v>
      </c>
      <c r="Q23" s="11">
        <v>1</v>
      </c>
      <c r="R23" s="11">
        <v>1</v>
      </c>
      <c r="S23" s="29">
        <v>1</v>
      </c>
      <c r="T23" s="24">
        <v>136</v>
      </c>
      <c r="U23" s="11"/>
      <c r="V23" s="11">
        <v>1</v>
      </c>
      <c r="W23" s="2"/>
      <c r="X23" s="2"/>
    </row>
    <row r="24" spans="1:24" ht="30" customHeight="1" x14ac:dyDescent="0.2">
      <c r="A24" s="33">
        <v>9</v>
      </c>
      <c r="B24" s="25" t="s">
        <v>18</v>
      </c>
      <c r="C24" s="10">
        <v>1</v>
      </c>
      <c r="D24" s="10" t="s">
        <v>83</v>
      </c>
      <c r="E24" s="21" t="s">
        <v>52</v>
      </c>
      <c r="F24" s="10">
        <v>1</v>
      </c>
      <c r="G24" s="10">
        <v>1</v>
      </c>
      <c r="H24" s="10">
        <v>1</v>
      </c>
      <c r="I24" s="11">
        <v>1</v>
      </c>
      <c r="J24" s="11">
        <v>1</v>
      </c>
      <c r="K24" s="11">
        <v>1</v>
      </c>
      <c r="L24" s="11">
        <v>1</v>
      </c>
      <c r="M24" s="10">
        <v>1</v>
      </c>
      <c r="N24" s="10">
        <v>1</v>
      </c>
      <c r="O24" s="11" t="s">
        <v>58</v>
      </c>
      <c r="P24" s="10">
        <v>1</v>
      </c>
      <c r="Q24" s="10">
        <v>1</v>
      </c>
      <c r="R24" s="10">
        <v>1</v>
      </c>
      <c r="S24" s="11">
        <v>1</v>
      </c>
      <c r="T24" s="24">
        <v>72</v>
      </c>
      <c r="U24" s="11"/>
      <c r="V24" s="11"/>
      <c r="W24" s="2"/>
      <c r="X24" s="2"/>
    </row>
    <row r="25" spans="1:24" ht="30" customHeight="1" x14ac:dyDescent="0.2">
      <c r="A25" s="33">
        <v>10</v>
      </c>
      <c r="B25" s="25" t="s">
        <v>20</v>
      </c>
      <c r="C25" s="10">
        <v>1</v>
      </c>
      <c r="D25" s="10" t="s">
        <v>78</v>
      </c>
      <c r="E25" s="21" t="s">
        <v>52</v>
      </c>
      <c r="F25" s="11">
        <v>1</v>
      </c>
      <c r="G25" s="11">
        <v>1</v>
      </c>
      <c r="H25" s="11">
        <v>1</v>
      </c>
      <c r="I25" s="11">
        <v>1</v>
      </c>
      <c r="J25" s="11">
        <v>1</v>
      </c>
      <c r="K25" s="11">
        <v>1</v>
      </c>
      <c r="L25" s="11">
        <v>1</v>
      </c>
      <c r="M25" s="11">
        <v>1</v>
      </c>
      <c r="N25" s="11">
        <v>1</v>
      </c>
      <c r="O25" s="11" t="s">
        <v>58</v>
      </c>
      <c r="P25" s="11">
        <v>1</v>
      </c>
      <c r="Q25" s="11">
        <v>1</v>
      </c>
      <c r="R25" s="21">
        <v>1</v>
      </c>
      <c r="S25" s="11"/>
      <c r="T25" s="24">
        <v>76</v>
      </c>
      <c r="U25" s="11"/>
      <c r="V25" s="11"/>
      <c r="W25" s="2"/>
      <c r="X25" s="2"/>
    </row>
    <row r="26" spans="1:24" ht="30" customHeight="1" x14ac:dyDescent="0.2">
      <c r="A26" s="33">
        <v>11</v>
      </c>
      <c r="B26" s="10" t="s">
        <v>104</v>
      </c>
      <c r="C26" s="10">
        <v>1</v>
      </c>
      <c r="D26" s="10" t="s">
        <v>99</v>
      </c>
      <c r="E26" s="21" t="s">
        <v>52</v>
      </c>
      <c r="F26" s="11">
        <v>1</v>
      </c>
      <c r="G26" s="11">
        <v>1</v>
      </c>
      <c r="H26" s="11">
        <v>1</v>
      </c>
      <c r="I26" s="11">
        <v>1</v>
      </c>
      <c r="J26" s="23">
        <v>1</v>
      </c>
      <c r="K26" s="11">
        <v>1</v>
      </c>
      <c r="L26" s="23"/>
      <c r="M26" s="11">
        <v>1</v>
      </c>
      <c r="N26" s="11">
        <v>1</v>
      </c>
      <c r="O26" s="11" t="s">
        <v>58</v>
      </c>
      <c r="P26" s="11">
        <v>1</v>
      </c>
      <c r="Q26" s="11">
        <v>1</v>
      </c>
      <c r="R26" s="23"/>
      <c r="S26" s="11">
        <v>1</v>
      </c>
      <c r="T26" s="24">
        <v>490</v>
      </c>
      <c r="U26" s="11"/>
      <c r="V26" s="11"/>
      <c r="W26" s="2"/>
      <c r="X26" s="2"/>
    </row>
    <row r="27" spans="1:24" ht="30" customHeight="1" x14ac:dyDescent="0.2">
      <c r="A27" s="33">
        <v>12</v>
      </c>
      <c r="B27" s="25" t="s">
        <v>82</v>
      </c>
      <c r="C27" s="10">
        <v>1</v>
      </c>
      <c r="D27" s="11" t="s">
        <v>61</v>
      </c>
      <c r="E27" s="21" t="s">
        <v>52</v>
      </c>
      <c r="F27" s="11">
        <v>1</v>
      </c>
      <c r="G27" s="11">
        <v>1</v>
      </c>
      <c r="H27" s="11">
        <v>1</v>
      </c>
      <c r="I27" s="11">
        <v>1</v>
      </c>
      <c r="J27" s="11">
        <v>1</v>
      </c>
      <c r="K27" s="11">
        <v>1</v>
      </c>
      <c r="L27" s="11">
        <v>1</v>
      </c>
      <c r="M27" s="11">
        <v>1</v>
      </c>
      <c r="N27" s="11">
        <v>1</v>
      </c>
      <c r="O27" s="11" t="s">
        <v>58</v>
      </c>
      <c r="P27" s="11">
        <v>1</v>
      </c>
      <c r="Q27" s="11">
        <v>1</v>
      </c>
      <c r="R27" s="11">
        <v>1</v>
      </c>
      <c r="S27" s="11">
        <v>1</v>
      </c>
      <c r="T27" s="24">
        <v>20</v>
      </c>
      <c r="U27" s="11"/>
      <c r="V27" s="11"/>
      <c r="W27" s="2"/>
      <c r="X27" s="2"/>
    </row>
    <row r="28" spans="1:24" ht="30" customHeight="1" x14ac:dyDescent="0.2">
      <c r="A28" s="33">
        <v>13</v>
      </c>
      <c r="B28" s="25" t="s">
        <v>26</v>
      </c>
      <c r="C28" s="10">
        <v>1</v>
      </c>
      <c r="D28" s="11" t="s">
        <v>70</v>
      </c>
      <c r="E28" s="27" t="s">
        <v>52</v>
      </c>
      <c r="F28" s="11">
        <v>1</v>
      </c>
      <c r="G28" s="11">
        <v>1</v>
      </c>
      <c r="H28" s="11">
        <v>1</v>
      </c>
      <c r="I28" s="11">
        <v>1</v>
      </c>
      <c r="J28" s="11"/>
      <c r="K28" s="11">
        <v>1</v>
      </c>
      <c r="L28" s="11">
        <v>1</v>
      </c>
      <c r="M28" s="11">
        <v>1</v>
      </c>
      <c r="N28" s="11">
        <v>1</v>
      </c>
      <c r="O28" s="11" t="s">
        <v>58</v>
      </c>
      <c r="P28" s="11">
        <v>1</v>
      </c>
      <c r="Q28" s="11">
        <v>1</v>
      </c>
      <c r="R28" s="11">
        <v>1</v>
      </c>
      <c r="S28" s="11">
        <v>1</v>
      </c>
      <c r="T28" s="24">
        <v>20</v>
      </c>
      <c r="U28" s="11"/>
      <c r="V28" s="11"/>
      <c r="W28" s="2"/>
      <c r="X28" s="2"/>
    </row>
    <row r="29" spans="1:24" ht="30" customHeight="1" x14ac:dyDescent="0.2">
      <c r="A29" s="33">
        <v>14</v>
      </c>
      <c r="B29" s="25" t="s">
        <v>102</v>
      </c>
      <c r="C29" s="10">
        <v>1</v>
      </c>
      <c r="D29" s="11" t="s">
        <v>98</v>
      </c>
      <c r="E29" s="36" t="s">
        <v>52</v>
      </c>
      <c r="F29" s="11">
        <v>1</v>
      </c>
      <c r="G29" s="11">
        <v>1</v>
      </c>
      <c r="H29" s="11">
        <v>1</v>
      </c>
      <c r="I29" s="11">
        <v>1</v>
      </c>
      <c r="J29" s="11">
        <v>1</v>
      </c>
      <c r="K29" s="11">
        <v>1</v>
      </c>
      <c r="L29" s="11">
        <v>1</v>
      </c>
      <c r="M29" s="11">
        <v>1</v>
      </c>
      <c r="N29" s="11">
        <v>1</v>
      </c>
      <c r="O29" s="11" t="s">
        <v>58</v>
      </c>
      <c r="P29" s="11">
        <v>1</v>
      </c>
      <c r="Q29" s="11">
        <v>1</v>
      </c>
      <c r="R29" s="11">
        <v>1</v>
      </c>
      <c r="S29" s="11">
        <v>1</v>
      </c>
      <c r="T29" s="24">
        <v>150</v>
      </c>
      <c r="U29" s="11"/>
      <c r="V29" s="11"/>
      <c r="W29" s="2"/>
      <c r="X29" s="2"/>
    </row>
    <row r="30" spans="1:24" ht="30" customHeight="1" x14ac:dyDescent="0.2">
      <c r="A30" s="39">
        <v>15</v>
      </c>
      <c r="B30" s="40" t="s">
        <v>27</v>
      </c>
      <c r="C30" s="40"/>
      <c r="D30" s="41"/>
      <c r="E30" s="39" t="s">
        <v>52</v>
      </c>
      <c r="F30" s="41"/>
      <c r="G30" s="41"/>
      <c r="H30" s="41"/>
      <c r="I30" s="41"/>
      <c r="J30" s="41"/>
      <c r="K30" s="41"/>
      <c r="L30" s="41"/>
      <c r="M30" s="41"/>
      <c r="N30" s="41"/>
      <c r="O30" s="41" t="s">
        <v>58</v>
      </c>
      <c r="P30" s="41"/>
      <c r="Q30" s="41"/>
      <c r="R30" s="41"/>
      <c r="S30" s="41"/>
      <c r="T30" s="41"/>
      <c r="U30" s="11"/>
      <c r="V30" s="11"/>
      <c r="W30" s="2"/>
      <c r="X30" s="2"/>
    </row>
    <row r="31" spans="1:24" ht="30" customHeight="1" x14ac:dyDescent="0.2">
      <c r="A31" s="33">
        <v>16</v>
      </c>
      <c r="B31" s="25" t="s">
        <v>59</v>
      </c>
      <c r="C31" s="10">
        <v>1</v>
      </c>
      <c r="D31" s="22">
        <v>44074</v>
      </c>
      <c r="E31" s="28" t="s">
        <v>52</v>
      </c>
      <c r="F31" s="11">
        <v>1</v>
      </c>
      <c r="G31" s="11">
        <v>1</v>
      </c>
      <c r="H31" s="11">
        <v>1</v>
      </c>
      <c r="I31" s="11">
        <v>1</v>
      </c>
      <c r="J31" s="11">
        <v>1</v>
      </c>
      <c r="K31" s="11">
        <v>1</v>
      </c>
      <c r="L31" s="11">
        <v>1</v>
      </c>
      <c r="M31" s="11">
        <v>1</v>
      </c>
      <c r="N31" s="11">
        <v>1</v>
      </c>
      <c r="O31" s="11" t="s">
        <v>58</v>
      </c>
      <c r="P31" s="11">
        <v>1</v>
      </c>
      <c r="Q31" s="11">
        <v>1</v>
      </c>
      <c r="R31" s="11">
        <v>1</v>
      </c>
      <c r="S31" s="11">
        <v>1</v>
      </c>
      <c r="T31" s="24">
        <v>25</v>
      </c>
      <c r="U31" s="11"/>
      <c r="V31" s="11"/>
      <c r="W31" s="2"/>
      <c r="X31" s="2"/>
    </row>
    <row r="32" spans="1:24" ht="30" customHeight="1" x14ac:dyDescent="0.2">
      <c r="A32" s="33">
        <v>17</v>
      </c>
      <c r="B32" s="35" t="s">
        <v>87</v>
      </c>
      <c r="C32" s="10">
        <v>1</v>
      </c>
      <c r="D32" s="42">
        <v>44074</v>
      </c>
      <c r="E32" s="33" t="s">
        <v>52</v>
      </c>
      <c r="F32" s="11">
        <v>1</v>
      </c>
      <c r="G32" s="11">
        <v>1</v>
      </c>
      <c r="H32" s="11">
        <v>1</v>
      </c>
      <c r="I32" s="11">
        <v>1</v>
      </c>
      <c r="J32" s="11">
        <v>1</v>
      </c>
      <c r="K32" s="11">
        <v>1</v>
      </c>
      <c r="L32" s="11">
        <v>1</v>
      </c>
      <c r="M32" s="11">
        <v>1</v>
      </c>
      <c r="N32" s="11">
        <v>1</v>
      </c>
      <c r="O32" s="11" t="s">
        <v>58</v>
      </c>
      <c r="P32" s="11">
        <v>1</v>
      </c>
      <c r="Q32" s="11">
        <v>1</v>
      </c>
      <c r="R32" s="11">
        <v>1</v>
      </c>
      <c r="S32" s="11">
        <v>1</v>
      </c>
      <c r="T32" s="24">
        <v>40</v>
      </c>
      <c r="U32" s="11"/>
      <c r="V32" s="11"/>
      <c r="W32" s="2"/>
      <c r="X32" s="2"/>
    </row>
    <row r="33" spans="1:24" ht="30" customHeight="1" x14ac:dyDescent="0.2">
      <c r="A33" s="33">
        <v>18</v>
      </c>
      <c r="B33" s="35" t="s">
        <v>103</v>
      </c>
      <c r="C33" s="10">
        <v>1</v>
      </c>
      <c r="D33" s="10" t="s">
        <v>77</v>
      </c>
      <c r="E33" s="30" t="s">
        <v>52</v>
      </c>
      <c r="F33" s="11">
        <v>1</v>
      </c>
      <c r="G33" s="11">
        <v>1</v>
      </c>
      <c r="H33" s="11">
        <v>1</v>
      </c>
      <c r="I33" s="29">
        <v>1</v>
      </c>
      <c r="J33" s="29">
        <v>1</v>
      </c>
      <c r="K33" s="11">
        <v>1</v>
      </c>
      <c r="L33" s="11">
        <v>1</v>
      </c>
      <c r="M33" s="11">
        <v>1</v>
      </c>
      <c r="N33" s="11">
        <v>1</v>
      </c>
      <c r="O33" s="11" t="s">
        <v>58</v>
      </c>
      <c r="P33" s="11">
        <v>1</v>
      </c>
      <c r="Q33" s="11">
        <v>1</v>
      </c>
      <c r="R33" s="11">
        <v>1</v>
      </c>
      <c r="S33" s="11">
        <v>1</v>
      </c>
      <c r="T33" s="24">
        <v>72</v>
      </c>
      <c r="U33" s="11"/>
      <c r="V33" s="11"/>
      <c r="W33" s="2"/>
      <c r="X33" s="2"/>
    </row>
    <row r="34" spans="1:24" ht="30" customHeight="1" x14ac:dyDescent="0.2">
      <c r="A34" s="34">
        <v>19</v>
      </c>
      <c r="B34" s="25" t="s">
        <v>92</v>
      </c>
      <c r="C34" s="11">
        <v>1</v>
      </c>
      <c r="D34" s="10" t="s">
        <v>93</v>
      </c>
      <c r="E34" s="34" t="s">
        <v>52</v>
      </c>
      <c r="F34" s="11">
        <v>1</v>
      </c>
      <c r="G34" s="11">
        <v>1</v>
      </c>
      <c r="H34" s="11">
        <v>1</v>
      </c>
      <c r="I34" s="11">
        <v>1</v>
      </c>
      <c r="J34" s="11">
        <v>1</v>
      </c>
      <c r="K34" s="11" t="s">
        <v>57</v>
      </c>
      <c r="L34" s="11">
        <v>1</v>
      </c>
      <c r="M34" s="11">
        <v>1</v>
      </c>
      <c r="N34" s="11">
        <v>1</v>
      </c>
      <c r="O34" s="11" t="s">
        <v>58</v>
      </c>
      <c r="P34" s="11">
        <v>1</v>
      </c>
      <c r="Q34" s="11">
        <v>1</v>
      </c>
      <c r="R34" s="11">
        <v>1</v>
      </c>
      <c r="S34" s="11">
        <v>1</v>
      </c>
      <c r="T34" s="24">
        <v>86</v>
      </c>
      <c r="U34" s="11"/>
      <c r="V34" s="11"/>
      <c r="W34" s="2"/>
      <c r="X34" s="2"/>
    </row>
    <row r="35" spans="1:24" ht="30" customHeight="1" x14ac:dyDescent="0.2">
      <c r="A35" s="39">
        <v>20</v>
      </c>
      <c r="B35" s="40" t="s">
        <v>56</v>
      </c>
      <c r="C35" s="40"/>
      <c r="D35" s="41"/>
      <c r="E35" s="39" t="s">
        <v>52</v>
      </c>
      <c r="F35" s="41"/>
      <c r="G35" s="41"/>
      <c r="H35" s="41"/>
      <c r="I35" s="41"/>
      <c r="J35" s="41"/>
      <c r="K35" s="41"/>
      <c r="L35" s="41"/>
      <c r="M35" s="41"/>
      <c r="N35" s="41"/>
      <c r="O35" s="41" t="s">
        <v>58</v>
      </c>
      <c r="P35" s="41"/>
      <c r="Q35" s="41"/>
      <c r="R35" s="41"/>
      <c r="S35" s="41"/>
      <c r="T35" s="41"/>
      <c r="U35" s="11"/>
      <c r="V35" s="11"/>
      <c r="W35" s="2"/>
      <c r="X35" s="2"/>
    </row>
    <row r="36" spans="1:24" ht="30" customHeight="1" x14ac:dyDescent="0.2">
      <c r="A36" s="27"/>
      <c r="B36" s="10"/>
      <c r="C36" s="10"/>
      <c r="D36" s="11"/>
      <c r="E36" s="21" t="s">
        <v>52</v>
      </c>
      <c r="F36" s="11"/>
      <c r="G36" s="11"/>
      <c r="H36" s="11"/>
      <c r="I36" s="11"/>
      <c r="J36" s="11"/>
      <c r="K36" s="11"/>
      <c r="L36" s="11"/>
      <c r="M36" s="11"/>
      <c r="N36" s="11"/>
      <c r="O36" s="11" t="s">
        <v>58</v>
      </c>
      <c r="P36" s="11"/>
      <c r="Q36" s="11"/>
      <c r="R36" s="11"/>
      <c r="S36" s="11"/>
      <c r="T36" s="11"/>
      <c r="U36" s="11"/>
      <c r="V36" s="11"/>
      <c r="W36" s="2"/>
      <c r="X36" s="2"/>
    </row>
    <row r="37" spans="1:24" x14ac:dyDescent="0.2">
      <c r="A37" s="5"/>
      <c r="B37" s="5" t="s">
        <v>54</v>
      </c>
      <c r="C37" s="15"/>
      <c r="D37" s="7"/>
      <c r="E37" s="7"/>
      <c r="F37" s="7"/>
      <c r="G37" s="7"/>
      <c r="H37" s="7"/>
      <c r="I37" s="7"/>
      <c r="J37" s="7"/>
      <c r="K37" s="7"/>
      <c r="L37" s="7"/>
      <c r="M37" s="7"/>
      <c r="N37" s="7"/>
      <c r="O37" s="7"/>
      <c r="P37" s="7"/>
      <c r="Q37" s="7"/>
      <c r="R37" s="16"/>
      <c r="S37" s="7"/>
      <c r="T37" s="8">
        <f>SUM(T38:T43)</f>
        <v>272</v>
      </c>
      <c r="U37" s="14"/>
      <c r="V37" s="14"/>
      <c r="W37" s="12"/>
      <c r="X37" s="2"/>
    </row>
    <row r="38" spans="1:24" s="20" customFormat="1" ht="30" customHeight="1" x14ac:dyDescent="0.2">
      <c r="A38" s="4">
        <v>1</v>
      </c>
      <c r="B38" s="35" t="s">
        <v>105</v>
      </c>
      <c r="C38" s="10">
        <v>1</v>
      </c>
      <c r="D38" s="4" t="s">
        <v>71</v>
      </c>
      <c r="E38" s="11" t="s">
        <v>52</v>
      </c>
      <c r="F38" s="4">
        <v>1</v>
      </c>
      <c r="G38" s="4">
        <v>1</v>
      </c>
      <c r="H38" s="11">
        <v>1</v>
      </c>
      <c r="I38" s="29">
        <v>1</v>
      </c>
      <c r="J38" s="29">
        <v>1</v>
      </c>
      <c r="K38" s="4">
        <v>1</v>
      </c>
      <c r="L38" s="4">
        <v>1</v>
      </c>
      <c r="M38" s="29">
        <v>1</v>
      </c>
      <c r="N38" s="11" t="s">
        <v>58</v>
      </c>
      <c r="O38" s="4"/>
      <c r="P38" s="29">
        <v>1</v>
      </c>
      <c r="Q38" s="4">
        <v>1</v>
      </c>
      <c r="R38" s="4">
        <v>1</v>
      </c>
      <c r="S38" s="4">
        <v>1</v>
      </c>
      <c r="T38" s="32">
        <v>26</v>
      </c>
      <c r="U38" s="4"/>
      <c r="V38" s="4"/>
      <c r="W38" s="18"/>
      <c r="X38" s="19"/>
    </row>
    <row r="39" spans="1:24" ht="30" customHeight="1" x14ac:dyDescent="0.2">
      <c r="A39" s="4">
        <v>2</v>
      </c>
      <c r="B39" s="25" t="s">
        <v>7</v>
      </c>
      <c r="C39" s="10">
        <v>1</v>
      </c>
      <c r="D39" s="10" t="s">
        <v>72</v>
      </c>
      <c r="E39" s="11" t="s">
        <v>52</v>
      </c>
      <c r="F39" s="11">
        <v>1</v>
      </c>
      <c r="G39" s="11">
        <v>1</v>
      </c>
      <c r="H39" s="11">
        <v>1</v>
      </c>
      <c r="I39" s="11">
        <v>1</v>
      </c>
      <c r="J39" s="11">
        <v>1</v>
      </c>
      <c r="K39" s="11">
        <v>1</v>
      </c>
      <c r="L39" s="11">
        <v>1</v>
      </c>
      <c r="M39" s="11">
        <v>1</v>
      </c>
      <c r="N39" s="11" t="s">
        <v>58</v>
      </c>
      <c r="O39" s="11"/>
      <c r="P39" s="11">
        <v>1</v>
      </c>
      <c r="Q39" s="4">
        <v>1</v>
      </c>
      <c r="R39" s="4">
        <v>1</v>
      </c>
      <c r="S39" s="11">
        <v>1</v>
      </c>
      <c r="T39" s="24">
        <v>80</v>
      </c>
      <c r="U39" s="11"/>
      <c r="V39" s="11"/>
      <c r="W39" s="12"/>
      <c r="X39" s="2"/>
    </row>
    <row r="40" spans="1:24" ht="30" customHeight="1" x14ac:dyDescent="0.2">
      <c r="A40" s="4">
        <v>3</v>
      </c>
      <c r="B40" s="25" t="s">
        <v>10</v>
      </c>
      <c r="C40" s="13">
        <v>1</v>
      </c>
      <c r="D40" s="11" t="s">
        <v>74</v>
      </c>
      <c r="E40" s="11" t="s">
        <v>52</v>
      </c>
      <c r="F40" s="11">
        <v>1</v>
      </c>
      <c r="G40" s="11">
        <v>1</v>
      </c>
      <c r="H40" s="11">
        <v>1</v>
      </c>
      <c r="I40" s="11">
        <v>1</v>
      </c>
      <c r="J40" s="11">
        <v>1</v>
      </c>
      <c r="K40" s="11">
        <v>1</v>
      </c>
      <c r="L40" s="11">
        <v>1</v>
      </c>
      <c r="M40" s="11">
        <v>1</v>
      </c>
      <c r="N40" s="11" t="s">
        <v>58</v>
      </c>
      <c r="O40" s="11"/>
      <c r="P40" s="11">
        <v>1</v>
      </c>
      <c r="Q40" s="11">
        <v>1</v>
      </c>
      <c r="R40" s="11">
        <v>1</v>
      </c>
      <c r="S40" s="11">
        <v>1</v>
      </c>
      <c r="T40" s="24">
        <v>30</v>
      </c>
      <c r="U40" s="11"/>
      <c r="V40" s="11">
        <v>1</v>
      </c>
      <c r="W40" s="12"/>
      <c r="X40" s="2"/>
    </row>
    <row r="41" spans="1:24" ht="30" customHeight="1" x14ac:dyDescent="0.2">
      <c r="A41" s="4">
        <v>4</v>
      </c>
      <c r="B41" s="35" t="s">
        <v>22</v>
      </c>
      <c r="C41" s="13">
        <v>1</v>
      </c>
      <c r="D41" s="11" t="s">
        <v>96</v>
      </c>
      <c r="E41" s="11" t="s">
        <v>52</v>
      </c>
      <c r="F41" s="11">
        <v>1</v>
      </c>
      <c r="G41" s="11">
        <v>1</v>
      </c>
      <c r="H41" s="11">
        <v>1</v>
      </c>
      <c r="I41" s="11">
        <v>1</v>
      </c>
      <c r="J41" s="13">
        <v>1</v>
      </c>
      <c r="K41" s="11">
        <v>1</v>
      </c>
      <c r="L41" s="11">
        <v>1</v>
      </c>
      <c r="M41" s="11">
        <v>1</v>
      </c>
      <c r="N41" s="11" t="s">
        <v>58</v>
      </c>
      <c r="O41" s="11"/>
      <c r="P41" s="11">
        <v>1</v>
      </c>
      <c r="Q41" s="11">
        <v>1</v>
      </c>
      <c r="R41" s="11">
        <v>1</v>
      </c>
      <c r="S41" s="29">
        <v>1</v>
      </c>
      <c r="T41" s="24">
        <v>64</v>
      </c>
      <c r="U41" s="11"/>
      <c r="V41" s="11"/>
      <c r="W41" s="12"/>
      <c r="X41" s="2"/>
    </row>
    <row r="42" spans="1:24" ht="30" customHeight="1" x14ac:dyDescent="0.2">
      <c r="A42" s="36">
        <v>5</v>
      </c>
      <c r="B42" s="35" t="s">
        <v>21</v>
      </c>
      <c r="C42" s="11">
        <v>1</v>
      </c>
      <c r="D42" s="11" t="s">
        <v>95</v>
      </c>
      <c r="E42" s="11" t="s">
        <v>52</v>
      </c>
      <c r="F42" s="11">
        <v>1</v>
      </c>
      <c r="G42" s="11">
        <v>1</v>
      </c>
      <c r="H42" s="11">
        <v>1</v>
      </c>
      <c r="I42" s="11">
        <v>1</v>
      </c>
      <c r="J42" s="11">
        <v>1</v>
      </c>
      <c r="K42" s="11" t="s">
        <v>53</v>
      </c>
      <c r="L42" s="11">
        <v>1</v>
      </c>
      <c r="M42" s="29">
        <v>1</v>
      </c>
      <c r="N42" s="11" t="s">
        <v>58</v>
      </c>
      <c r="O42" s="11"/>
      <c r="P42" s="11">
        <v>1</v>
      </c>
      <c r="Q42" s="11">
        <v>1</v>
      </c>
      <c r="R42" s="11">
        <v>1</v>
      </c>
      <c r="S42" s="11">
        <v>1</v>
      </c>
      <c r="T42" s="24">
        <v>40</v>
      </c>
      <c r="U42" s="11"/>
      <c r="V42" s="11">
        <v>1</v>
      </c>
      <c r="W42" s="12"/>
      <c r="X42" s="2"/>
    </row>
    <row r="43" spans="1:24" ht="30" customHeight="1" x14ac:dyDescent="0.2">
      <c r="A43" s="36">
        <v>6</v>
      </c>
      <c r="B43" s="35" t="s">
        <v>23</v>
      </c>
      <c r="C43" s="11">
        <v>1</v>
      </c>
      <c r="D43" s="11" t="s">
        <v>94</v>
      </c>
      <c r="E43" s="11" t="s">
        <v>52</v>
      </c>
      <c r="F43" s="11">
        <v>1</v>
      </c>
      <c r="G43" s="11">
        <v>1</v>
      </c>
      <c r="H43" s="11">
        <v>1</v>
      </c>
      <c r="I43" s="11">
        <v>1</v>
      </c>
      <c r="J43" s="29">
        <v>1</v>
      </c>
      <c r="K43" s="11" t="s">
        <v>53</v>
      </c>
      <c r="L43" s="11">
        <v>1</v>
      </c>
      <c r="M43" s="29">
        <v>1</v>
      </c>
      <c r="N43" s="11" t="s">
        <v>58</v>
      </c>
      <c r="O43" s="11"/>
      <c r="P43" s="11">
        <v>1</v>
      </c>
      <c r="Q43" s="11">
        <v>1</v>
      </c>
      <c r="R43" s="11">
        <v>1</v>
      </c>
      <c r="S43" s="11">
        <v>1</v>
      </c>
      <c r="T43" s="24">
        <v>32</v>
      </c>
      <c r="U43" s="11"/>
      <c r="V43" s="11">
        <v>1</v>
      </c>
      <c r="W43" s="12"/>
      <c r="X43" s="2"/>
    </row>
    <row r="44" spans="1:24" x14ac:dyDescent="0.2">
      <c r="S44" s="3" t="s">
        <v>55</v>
      </c>
      <c r="T44" s="3">
        <f>T37+T15+T4</f>
        <v>3836</v>
      </c>
      <c r="W44" s="2"/>
      <c r="X44" s="2"/>
    </row>
  </sheetData>
  <mergeCells count="22">
    <mergeCell ref="K2:K3"/>
    <mergeCell ref="F2:F3"/>
    <mergeCell ref="G2:G3"/>
    <mergeCell ref="H2:H3"/>
    <mergeCell ref="I2:I3"/>
    <mergeCell ref="J2:J3"/>
    <mergeCell ref="A2:A3"/>
    <mergeCell ref="B2:B3"/>
    <mergeCell ref="C2:C3"/>
    <mergeCell ref="D2:D3"/>
    <mergeCell ref="E2:E3"/>
    <mergeCell ref="S2:S3"/>
    <mergeCell ref="T2:T3"/>
    <mergeCell ref="U2:U3"/>
    <mergeCell ref="V2:V3"/>
    <mergeCell ref="L2:L3"/>
    <mergeCell ref="N2:N3"/>
    <mergeCell ref="O2:O3"/>
    <mergeCell ref="P2:P3"/>
    <mergeCell ref="Q2:Q3"/>
    <mergeCell ref="R2:R3"/>
    <mergeCell ref="M2:M3"/>
  </mergeCells>
  <pageMargins left="0.7" right="0.7" top="0.75" bottom="0.75" header="0.3" footer="0.3"/>
  <pageSetup paperSize="9" scale="38"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J33"/>
  <sheetViews>
    <sheetView view="pageBreakPreview" topLeftCell="A7" zoomScale="110" zoomScaleNormal="100" zoomScaleSheetLayoutView="110" workbookViewId="0">
      <selection activeCell="D21" sqref="D21"/>
    </sheetView>
  </sheetViews>
  <sheetFormatPr defaultColWidth="11.28515625" defaultRowHeight="12.75" outlineLevelRow="2" x14ac:dyDescent="0.2"/>
  <cols>
    <col min="1" max="1" width="4.140625" style="294" customWidth="1"/>
    <col min="2" max="2" width="17.85546875" style="294" customWidth="1"/>
    <col min="3" max="3" width="24.5703125" style="294" customWidth="1"/>
    <col min="4" max="4" width="10.140625" style="294" customWidth="1"/>
    <col min="5" max="5" width="11.140625" style="294" customWidth="1"/>
    <col min="6" max="6" width="9.42578125" style="294" customWidth="1"/>
    <col min="7" max="7" width="8.85546875" style="294" hidden="1" customWidth="1"/>
    <col min="8" max="8" width="7.85546875" style="294" bestFit="1" customWidth="1"/>
    <col min="9" max="9" width="15.5703125" style="294" customWidth="1"/>
    <col min="10" max="10" width="10.5703125" style="294" bestFit="1" customWidth="1"/>
    <col min="11" max="11" width="9.85546875" style="294" bestFit="1" customWidth="1"/>
    <col min="12" max="12" width="9.42578125" style="294" customWidth="1"/>
    <col min="13" max="13" width="10.85546875" style="294" customWidth="1"/>
    <col min="14" max="14" width="10.5703125" style="294" bestFit="1" customWidth="1"/>
    <col min="15" max="15" width="10.5703125" style="294" customWidth="1"/>
    <col min="16" max="16" width="11" style="294" customWidth="1"/>
    <col min="17" max="17" width="11.28515625" style="294" customWidth="1"/>
    <col min="18" max="18" width="11.7109375" style="294" customWidth="1"/>
    <col min="19" max="19" width="13.28515625" style="294" customWidth="1"/>
    <col min="20" max="20" width="7.42578125" style="294" customWidth="1"/>
    <col min="21" max="21" width="12.28515625" style="294" customWidth="1"/>
    <col min="22" max="22" width="9.85546875" style="294" bestFit="1" customWidth="1"/>
    <col min="23" max="23" width="11" style="294" customWidth="1"/>
    <col min="24" max="24" width="6.85546875" style="294" customWidth="1"/>
    <col min="25" max="25" width="13" style="294" customWidth="1"/>
    <col min="26" max="26" width="10.28515625" style="294" customWidth="1"/>
    <col min="27" max="27" width="7.85546875" style="294" customWidth="1"/>
    <col min="28" max="28" width="12.7109375" style="294" customWidth="1"/>
    <col min="29" max="31" width="9.85546875" style="294" customWidth="1"/>
    <col min="32" max="32" width="13.28515625" style="294" customWidth="1"/>
    <col min="33" max="42" width="9.85546875" style="294" customWidth="1"/>
    <col min="43" max="43" width="9.5703125" style="294" customWidth="1"/>
    <col min="44" max="44" width="9" style="294" customWidth="1"/>
    <col min="45" max="45" width="10" style="294" customWidth="1"/>
    <col min="46" max="46" width="3.85546875" style="294" hidden="1" customWidth="1"/>
    <col min="47" max="47" width="14" style="294" customWidth="1"/>
    <col min="48" max="48" width="15.42578125" style="294" customWidth="1"/>
    <col min="49" max="49" width="14" style="294" customWidth="1"/>
    <col min="50" max="50" width="15.5703125" style="294" customWidth="1"/>
    <col min="51" max="51" width="15.140625" style="294" bestFit="1" customWidth="1"/>
    <col min="52" max="52" width="12.42578125" style="294" bestFit="1" customWidth="1"/>
    <col min="53" max="53" width="15.140625" style="294" bestFit="1" customWidth="1"/>
    <col min="54" max="54" width="15.140625" style="302" customWidth="1"/>
    <col min="55" max="55" width="0.28515625" style="294" customWidth="1"/>
    <col min="56" max="56" width="8.85546875" style="294" hidden="1" customWidth="1"/>
    <col min="57" max="57" width="11.28515625" style="302" hidden="1" customWidth="1"/>
    <col min="58" max="58" width="17.140625" style="294" hidden="1" customWidth="1"/>
    <col min="59" max="59" width="11.42578125" style="294" hidden="1" customWidth="1"/>
    <col min="60" max="60" width="16.28515625" style="294" hidden="1" customWidth="1"/>
    <col min="61" max="62" width="0" style="294" hidden="1" customWidth="1"/>
    <col min="63" max="16384" width="11.28515625" style="294"/>
  </cols>
  <sheetData>
    <row r="1" spans="1:62" ht="15" x14ac:dyDescent="0.2">
      <c r="W1" s="305" t="s">
        <v>276</v>
      </c>
    </row>
    <row r="3" spans="1:62" s="254" customFormat="1" ht="66" customHeight="1" x14ac:dyDescent="0.2">
      <c r="B3" s="255"/>
      <c r="D3" s="314" t="s">
        <v>275</v>
      </c>
      <c r="E3" s="314"/>
      <c r="F3" s="314"/>
      <c r="G3" s="314"/>
      <c r="H3" s="314"/>
      <c r="I3" s="314"/>
      <c r="J3" s="314"/>
      <c r="K3" s="314"/>
      <c r="L3" s="314"/>
      <c r="M3" s="314"/>
      <c r="N3" s="314"/>
      <c r="O3" s="314"/>
      <c r="P3" s="314"/>
      <c r="Q3" s="314"/>
      <c r="R3" s="314"/>
      <c r="S3" s="314"/>
      <c r="T3" s="314"/>
      <c r="U3" s="314"/>
      <c r="V3" s="314"/>
      <c r="W3" s="314"/>
      <c r="X3" s="307"/>
      <c r="Y3" s="306"/>
      <c r="Z3" s="306"/>
      <c r="AA3" s="306"/>
      <c r="AB3" s="306"/>
      <c r="AC3" s="256"/>
      <c r="AD3" s="256"/>
      <c r="AE3" s="256"/>
      <c r="AF3" s="256"/>
      <c r="AG3" s="256"/>
      <c r="AH3" s="256"/>
      <c r="AI3" s="256"/>
      <c r="AJ3" s="256"/>
      <c r="AK3" s="256"/>
      <c r="AL3" s="256"/>
      <c r="AM3" s="256"/>
      <c r="AN3" s="256"/>
      <c r="AO3" s="256"/>
      <c r="AP3" s="256"/>
      <c r="AQ3" s="316"/>
      <c r="AR3" s="316"/>
      <c r="AS3" s="316"/>
      <c r="AT3" s="316"/>
      <c r="AU3" s="316"/>
      <c r="AV3" s="316"/>
      <c r="BB3" s="257"/>
      <c r="BE3" s="257"/>
    </row>
    <row r="4" spans="1:62" s="258" customFormat="1" ht="91.5" customHeight="1" x14ac:dyDescent="0.2">
      <c r="A4" s="313" t="s">
        <v>0</v>
      </c>
      <c r="B4" s="313"/>
      <c r="C4" s="317" t="s">
        <v>24</v>
      </c>
      <c r="D4" s="313" t="s">
        <v>125</v>
      </c>
      <c r="E4" s="313"/>
      <c r="F4" s="313"/>
      <c r="G4" s="313"/>
      <c r="H4" s="313"/>
      <c r="I4" s="313"/>
      <c r="J4" s="311" t="s">
        <v>126</v>
      </c>
      <c r="K4" s="311"/>
      <c r="L4" s="311"/>
      <c r="M4" s="311"/>
      <c r="N4" s="311" t="s">
        <v>127</v>
      </c>
      <c r="O4" s="311"/>
      <c r="P4" s="311"/>
      <c r="Q4" s="311"/>
      <c r="R4" s="311" t="s">
        <v>128</v>
      </c>
      <c r="S4" s="311"/>
      <c r="T4" s="311"/>
      <c r="U4" s="311"/>
      <c r="V4" s="311" t="s">
        <v>129</v>
      </c>
      <c r="W4" s="311"/>
      <c r="X4" s="311"/>
      <c r="Y4" s="311"/>
      <c r="Z4" s="311" t="s">
        <v>130</v>
      </c>
      <c r="AA4" s="311"/>
      <c r="AB4" s="311"/>
      <c r="AC4" s="311" t="s">
        <v>270</v>
      </c>
      <c r="AD4" s="311"/>
      <c r="AE4" s="311"/>
      <c r="AF4" s="311"/>
      <c r="AG4" s="311" t="s">
        <v>271</v>
      </c>
      <c r="AH4" s="311"/>
      <c r="AI4" s="311"/>
      <c r="AJ4" s="311"/>
      <c r="AK4" s="311" t="s">
        <v>272</v>
      </c>
      <c r="AL4" s="311"/>
      <c r="AM4" s="311"/>
      <c r="AN4" s="311"/>
      <c r="AO4" s="321" t="s">
        <v>263</v>
      </c>
      <c r="AP4" s="322"/>
      <c r="AQ4" s="313" t="s">
        <v>269</v>
      </c>
      <c r="AR4" s="313"/>
      <c r="AS4" s="313"/>
      <c r="AT4" s="313"/>
      <c r="AU4" s="313"/>
      <c r="AV4" s="313"/>
      <c r="AW4" s="313" t="s">
        <v>119</v>
      </c>
      <c r="AX4" s="313"/>
      <c r="AY4" s="313" t="s">
        <v>148</v>
      </c>
      <c r="AZ4" s="313"/>
      <c r="BA4" s="313"/>
      <c r="BB4" s="330" t="s">
        <v>274</v>
      </c>
      <c r="BC4" s="327"/>
      <c r="BD4" s="328"/>
      <c r="BE4" s="329"/>
      <c r="BF4" s="327" t="s">
        <v>123</v>
      </c>
      <c r="BG4" s="328"/>
      <c r="BH4" s="329"/>
      <c r="BI4" s="323" t="s">
        <v>124</v>
      </c>
      <c r="BJ4" s="323"/>
    </row>
    <row r="5" spans="1:62" s="264" customFormat="1" ht="40.5" customHeight="1" x14ac:dyDescent="0.2">
      <c r="A5" s="313"/>
      <c r="B5" s="313"/>
      <c r="C5" s="313"/>
      <c r="D5" s="312" t="s">
        <v>131</v>
      </c>
      <c r="E5" s="312"/>
      <c r="F5" s="312"/>
      <c r="G5" s="312"/>
      <c r="H5" s="312" t="s">
        <v>132</v>
      </c>
      <c r="I5" s="315" t="s">
        <v>1</v>
      </c>
      <c r="J5" s="259" t="s">
        <v>133</v>
      </c>
      <c r="K5" s="259"/>
      <c r="L5" s="312" t="s">
        <v>132</v>
      </c>
      <c r="M5" s="315" t="s">
        <v>1</v>
      </c>
      <c r="N5" s="259" t="s">
        <v>131</v>
      </c>
      <c r="O5" s="259"/>
      <c r="P5" s="312" t="s">
        <v>132</v>
      </c>
      <c r="Q5" s="315" t="s">
        <v>1</v>
      </c>
      <c r="R5" s="259" t="s">
        <v>131</v>
      </c>
      <c r="S5" s="259"/>
      <c r="T5" s="312" t="s">
        <v>132</v>
      </c>
      <c r="U5" s="315" t="s">
        <v>1</v>
      </c>
      <c r="V5" s="312" t="s">
        <v>131</v>
      </c>
      <c r="W5" s="312"/>
      <c r="X5" s="312" t="s">
        <v>132</v>
      </c>
      <c r="Y5" s="315" t="s">
        <v>1</v>
      </c>
      <c r="Z5" s="259"/>
      <c r="AA5" s="312" t="s">
        <v>132</v>
      </c>
      <c r="AB5" s="315" t="s">
        <v>1</v>
      </c>
      <c r="AC5" s="312" t="s">
        <v>131</v>
      </c>
      <c r="AD5" s="312"/>
      <c r="AE5" s="312" t="s">
        <v>132</v>
      </c>
      <c r="AF5" s="315" t="s">
        <v>1</v>
      </c>
      <c r="AG5" s="312" t="s">
        <v>131</v>
      </c>
      <c r="AH5" s="312"/>
      <c r="AI5" s="312" t="s">
        <v>132</v>
      </c>
      <c r="AJ5" s="313" t="s">
        <v>1</v>
      </c>
      <c r="AK5" s="312" t="s">
        <v>131</v>
      </c>
      <c r="AL5" s="312"/>
      <c r="AM5" s="312" t="s">
        <v>132</v>
      </c>
      <c r="AN5" s="313" t="s">
        <v>1</v>
      </c>
      <c r="AO5" s="260"/>
      <c r="AP5" s="260"/>
      <c r="AQ5" s="324" t="s">
        <v>134</v>
      </c>
      <c r="AR5" s="325" t="s">
        <v>135</v>
      </c>
      <c r="AS5" s="325" t="s">
        <v>136</v>
      </c>
      <c r="AT5" s="326" t="s">
        <v>137</v>
      </c>
      <c r="AU5" s="312" t="s">
        <v>132</v>
      </c>
      <c r="AV5" s="315" t="s">
        <v>268</v>
      </c>
      <c r="AW5" s="261"/>
      <c r="AX5" s="262"/>
      <c r="AY5" s="262"/>
      <c r="AZ5" s="262"/>
      <c r="BA5" s="262"/>
      <c r="BB5" s="331"/>
      <c r="BC5" s="262"/>
      <c r="BD5" s="262"/>
      <c r="BE5" s="263"/>
      <c r="BF5" s="262"/>
      <c r="BG5" s="262"/>
      <c r="BH5" s="262"/>
      <c r="BI5" s="44" t="s">
        <v>146</v>
      </c>
      <c r="BJ5" s="44" t="s">
        <v>147</v>
      </c>
    </row>
    <row r="6" spans="1:62" s="268" customFormat="1" ht="247.5" x14ac:dyDescent="0.2">
      <c r="A6" s="313"/>
      <c r="B6" s="313"/>
      <c r="C6" s="313"/>
      <c r="D6" s="265" t="s">
        <v>134</v>
      </c>
      <c r="E6" s="266" t="s">
        <v>135</v>
      </c>
      <c r="F6" s="266" t="s">
        <v>136</v>
      </c>
      <c r="G6" s="266" t="s">
        <v>137</v>
      </c>
      <c r="H6" s="312"/>
      <c r="I6" s="315"/>
      <c r="J6" s="265" t="s">
        <v>134</v>
      </c>
      <c r="K6" s="266" t="s">
        <v>135</v>
      </c>
      <c r="L6" s="312"/>
      <c r="M6" s="315"/>
      <c r="N6" s="265" t="s">
        <v>134</v>
      </c>
      <c r="O6" s="266" t="s">
        <v>135</v>
      </c>
      <c r="P6" s="312"/>
      <c r="Q6" s="315"/>
      <c r="R6" s="265" t="s">
        <v>134</v>
      </c>
      <c r="S6" s="266" t="s">
        <v>135</v>
      </c>
      <c r="T6" s="312"/>
      <c r="U6" s="315"/>
      <c r="V6" s="265" t="s">
        <v>134</v>
      </c>
      <c r="W6" s="266" t="s">
        <v>135</v>
      </c>
      <c r="X6" s="312"/>
      <c r="Y6" s="315"/>
      <c r="Z6" s="266" t="s">
        <v>135</v>
      </c>
      <c r="AA6" s="312"/>
      <c r="AB6" s="315"/>
      <c r="AC6" s="265" t="s">
        <v>134</v>
      </c>
      <c r="AD6" s="266" t="s">
        <v>135</v>
      </c>
      <c r="AE6" s="312"/>
      <c r="AF6" s="315"/>
      <c r="AG6" s="265" t="s">
        <v>134</v>
      </c>
      <c r="AH6" s="266" t="s">
        <v>135</v>
      </c>
      <c r="AI6" s="312"/>
      <c r="AJ6" s="313"/>
      <c r="AK6" s="266" t="s">
        <v>135</v>
      </c>
      <c r="AL6" s="266" t="s">
        <v>136</v>
      </c>
      <c r="AM6" s="312"/>
      <c r="AN6" s="313"/>
      <c r="AO6" s="260">
        <v>2023</v>
      </c>
      <c r="AP6" s="260">
        <v>2024</v>
      </c>
      <c r="AQ6" s="324"/>
      <c r="AR6" s="325"/>
      <c r="AS6" s="325"/>
      <c r="AT6" s="326"/>
      <c r="AU6" s="312"/>
      <c r="AV6" s="315"/>
      <c r="AW6" s="261" t="s">
        <v>120</v>
      </c>
      <c r="AX6" s="260" t="s">
        <v>1</v>
      </c>
      <c r="AY6" s="260" t="s">
        <v>121</v>
      </c>
      <c r="AZ6" s="260" t="s">
        <v>122</v>
      </c>
      <c r="BA6" s="260" t="s">
        <v>2</v>
      </c>
      <c r="BB6" s="332"/>
      <c r="BC6" s="260" t="s">
        <v>121</v>
      </c>
      <c r="BD6" s="260" t="s">
        <v>122</v>
      </c>
      <c r="BE6" s="267" t="s">
        <v>2</v>
      </c>
      <c r="BF6" s="260" t="s">
        <v>121</v>
      </c>
      <c r="BG6" s="260" t="s">
        <v>122</v>
      </c>
      <c r="BH6" s="260" t="s">
        <v>2</v>
      </c>
      <c r="BI6" s="253" t="s">
        <v>146</v>
      </c>
      <c r="BJ6" s="253" t="s">
        <v>147</v>
      </c>
    </row>
    <row r="7" spans="1:62" s="278" customFormat="1" ht="13.15" customHeight="1" x14ac:dyDescent="0.2">
      <c r="A7" s="269"/>
      <c r="B7" s="269"/>
      <c r="C7" s="269"/>
      <c r="D7" s="270">
        <f>'Нормативы ОО'!D467</f>
        <v>68768</v>
      </c>
      <c r="E7" s="270">
        <f>'Нормативы ОО'!G467</f>
        <v>94229</v>
      </c>
      <c r="F7" s="270">
        <f>'Нормативы ОО'!J467</f>
        <v>102073</v>
      </c>
      <c r="G7" s="270">
        <f>'[1]Нормативы ОО'!M459</f>
        <v>78016</v>
      </c>
      <c r="H7" s="271"/>
      <c r="I7" s="271"/>
      <c r="J7" s="271">
        <f>'Нормативы ОО'!D475</f>
        <v>139401</v>
      </c>
      <c r="K7" s="271">
        <f>'Нормативы ОО'!G475</f>
        <v>164861</v>
      </c>
      <c r="L7" s="271"/>
      <c r="M7" s="271"/>
      <c r="N7" s="271">
        <f>'Нормативы ОО'!D478</f>
        <v>175934</v>
      </c>
      <c r="O7" s="271">
        <f>'Нормативы ОО'!G478</f>
        <v>246048</v>
      </c>
      <c r="P7" s="271"/>
      <c r="Q7" s="271"/>
      <c r="R7" s="272">
        <f>'Нормативы ОО'!D479</f>
        <v>375975</v>
      </c>
      <c r="S7" s="272">
        <f>'Нормативы ОО'!G479</f>
        <v>499614</v>
      </c>
      <c r="T7" s="271"/>
      <c r="U7" s="271"/>
      <c r="V7" s="272">
        <f>'Нормативы ОО'!D480</f>
        <v>257121</v>
      </c>
      <c r="W7" s="272">
        <f>'Нормативы ОО'!G480</f>
        <v>327234</v>
      </c>
      <c r="X7" s="271"/>
      <c r="Y7" s="271"/>
      <c r="Z7" s="272">
        <f>'Нормативы ОО'!G496</f>
        <v>507106</v>
      </c>
      <c r="AA7" s="271"/>
      <c r="AB7" s="271"/>
      <c r="AC7" s="272">
        <f>'Нормативы ОО'!D502</f>
        <v>44521</v>
      </c>
      <c r="AD7" s="272">
        <f>'Нормативы ОО'!G502</f>
        <v>50703</v>
      </c>
      <c r="AE7" s="271"/>
      <c r="AF7" s="271"/>
      <c r="AG7" s="272">
        <f>'Нормативы ОО'!D504</f>
        <v>13620</v>
      </c>
      <c r="AH7" s="272">
        <f>'Нормативы ОО'!G504</f>
        <v>25662</v>
      </c>
      <c r="AI7" s="271"/>
      <c r="AJ7" s="271"/>
      <c r="AK7" s="272">
        <f>'Нормативы ОО'!G503</f>
        <v>412941</v>
      </c>
      <c r="AL7" s="272">
        <f>'Нормативы ОО'!J503</f>
        <v>454137</v>
      </c>
      <c r="AM7" s="271"/>
      <c r="AN7" s="271"/>
      <c r="AO7" s="271"/>
      <c r="AP7" s="271"/>
      <c r="AQ7" s="273"/>
      <c r="AR7" s="273"/>
      <c r="AS7" s="273"/>
      <c r="AT7" s="273"/>
      <c r="AU7" s="273"/>
      <c r="AV7" s="274"/>
      <c r="AW7" s="275"/>
      <c r="AX7" s="275"/>
      <c r="AY7" s="276"/>
      <c r="AZ7" s="275"/>
      <c r="BA7" s="275"/>
      <c r="BB7" s="277"/>
      <c r="BC7" s="275"/>
      <c r="BD7" s="275"/>
      <c r="BE7" s="277"/>
      <c r="BF7" s="275"/>
      <c r="BG7" s="275"/>
      <c r="BH7" s="275"/>
      <c r="BI7" s="44"/>
      <c r="BJ7" s="44"/>
    </row>
    <row r="8" spans="1:62" s="284" customFormat="1" outlineLevel="2" x14ac:dyDescent="0.2">
      <c r="A8" s="279">
        <v>1</v>
      </c>
      <c r="B8" s="261" t="s">
        <v>107</v>
      </c>
      <c r="C8" s="261" t="s">
        <v>5</v>
      </c>
      <c r="D8" s="270">
        <v>97</v>
      </c>
      <c r="E8" s="270">
        <v>87</v>
      </c>
      <c r="F8" s="270">
        <v>14</v>
      </c>
      <c r="G8" s="270"/>
      <c r="H8" s="270">
        <f>SUM(D8:G8)</f>
        <v>198</v>
      </c>
      <c r="I8" s="271">
        <f>(D8*D$7+E8*E$7+F8*F$7+G8*G$7)</f>
        <v>16297441</v>
      </c>
      <c r="J8" s="271"/>
      <c r="K8" s="271"/>
      <c r="L8" s="270">
        <f>SUM(J8:K8)</f>
        <v>0</v>
      </c>
      <c r="M8" s="271">
        <f>(J8*J$7+K8*K$7)</f>
        <v>0</v>
      </c>
      <c r="N8" s="271"/>
      <c r="O8" s="271"/>
      <c r="P8" s="270">
        <f>SUM(N8:N8)</f>
        <v>0</v>
      </c>
      <c r="Q8" s="271">
        <f>(N8*N$7)</f>
        <v>0</v>
      </c>
      <c r="R8" s="272"/>
      <c r="S8" s="272"/>
      <c r="T8" s="270">
        <f>R8+S8</f>
        <v>0</v>
      </c>
      <c r="U8" s="271">
        <f>(R8*R$7+$S$7*S8)</f>
        <v>0</v>
      </c>
      <c r="V8" s="272"/>
      <c r="W8" s="272"/>
      <c r="X8" s="270">
        <f>SUM(V8:W8)</f>
        <v>0</v>
      </c>
      <c r="Y8" s="271">
        <f>(V8*V$7+W8*W$7)</f>
        <v>0</v>
      </c>
      <c r="Z8" s="272"/>
      <c r="AA8" s="270">
        <f>SUM(Z8:Z8)</f>
        <v>0</v>
      </c>
      <c r="AB8" s="271">
        <f>(Z8*Z$7)</f>
        <v>0</v>
      </c>
      <c r="AC8" s="271"/>
      <c r="AD8" s="271"/>
      <c r="AE8" s="271"/>
      <c r="AF8" s="271"/>
      <c r="AG8" s="271"/>
      <c r="AH8" s="271"/>
      <c r="AI8" s="271"/>
      <c r="AJ8" s="271"/>
      <c r="AK8" s="271"/>
      <c r="AL8" s="271"/>
      <c r="AM8" s="271"/>
      <c r="AN8" s="271"/>
      <c r="AO8" s="271">
        <v>189</v>
      </c>
      <c r="AP8" s="271">
        <v>180</v>
      </c>
      <c r="AQ8" s="271">
        <f>+D8+J8+N8+R8+V8+AC8+AG8</f>
        <v>97</v>
      </c>
      <c r="AR8" s="271">
        <f>E8+K8+W8+Z8+S8+O8+AD8+AH8+AK8</f>
        <v>87</v>
      </c>
      <c r="AS8" s="271">
        <f>+F8+AL8</f>
        <v>14</v>
      </c>
      <c r="AT8" s="271">
        <f>G8</f>
        <v>0</v>
      </c>
      <c r="AU8" s="271">
        <f>AQ8+AR8+AS8+AT8</f>
        <v>198</v>
      </c>
      <c r="AV8" s="271">
        <f t="shared" ref="AV8:AV12" si="0">ROUND(I8+M8+Q8+U8+Y8+AB8+AF8+AJ8+AN8,-2)</f>
        <v>16297400</v>
      </c>
      <c r="AW8" s="280"/>
      <c r="AX8" s="280"/>
      <c r="AY8" s="271"/>
      <c r="AZ8" s="271"/>
      <c r="BA8" s="271"/>
      <c r="BB8" s="281"/>
      <c r="BC8" s="280"/>
      <c r="BD8" s="280"/>
      <c r="BE8" s="282"/>
      <c r="BF8" s="283"/>
      <c r="BG8" s="283"/>
      <c r="BH8" s="283"/>
      <c r="BI8" s="44"/>
      <c r="BJ8" s="44"/>
    </row>
    <row r="9" spans="1:62" s="284" customFormat="1" outlineLevel="2" x14ac:dyDescent="0.2">
      <c r="A9" s="279">
        <v>2</v>
      </c>
      <c r="B9" s="261" t="s">
        <v>107</v>
      </c>
      <c r="C9" s="261" t="s">
        <v>149</v>
      </c>
      <c r="D9" s="285">
        <v>100</v>
      </c>
      <c r="E9" s="285">
        <v>100</v>
      </c>
      <c r="F9" s="285">
        <v>0</v>
      </c>
      <c r="G9" s="270"/>
      <c r="H9" s="270">
        <f>SUM(D9:G9)</f>
        <v>200</v>
      </c>
      <c r="I9" s="271">
        <f>(D9*D$7+E9*E$7+F9*F$7+G9*G$7)</f>
        <v>16299700</v>
      </c>
      <c r="J9" s="271"/>
      <c r="K9" s="271"/>
      <c r="L9" s="270">
        <f>SUM(J9:K9)</f>
        <v>0</v>
      </c>
      <c r="M9" s="271">
        <f>(J9*J$7+K9*K$7)</f>
        <v>0</v>
      </c>
      <c r="N9" s="271"/>
      <c r="O9" s="271"/>
      <c r="P9" s="270">
        <f>SUM(N9:N9)</f>
        <v>0</v>
      </c>
      <c r="Q9" s="271">
        <f>(N9*N$7)</f>
        <v>0</v>
      </c>
      <c r="R9" s="272"/>
      <c r="S9" s="272"/>
      <c r="T9" s="270">
        <f t="shared" ref="T9:T26" si="1">R9+S9</f>
        <v>0</v>
      </c>
      <c r="U9" s="271">
        <f t="shared" ref="U9:U26" si="2">(R9*R$7+$S$7*S9)</f>
        <v>0</v>
      </c>
      <c r="V9" s="272"/>
      <c r="W9" s="272"/>
      <c r="X9" s="270">
        <f>SUM(V9:W9)</f>
        <v>0</v>
      </c>
      <c r="Y9" s="271">
        <f>(V9*V$7+W9*W$7)</f>
        <v>0</v>
      </c>
      <c r="Z9" s="272"/>
      <c r="AA9" s="270">
        <f>SUM(Z9:Z9)</f>
        <v>0</v>
      </c>
      <c r="AB9" s="271">
        <f>(Z9*Z$7)</f>
        <v>0</v>
      </c>
      <c r="AC9" s="271"/>
      <c r="AD9" s="271"/>
      <c r="AE9" s="271"/>
      <c r="AF9" s="271"/>
      <c r="AG9" s="271"/>
      <c r="AH9" s="271"/>
      <c r="AI9" s="271"/>
      <c r="AJ9" s="271"/>
      <c r="AK9" s="271"/>
      <c r="AL9" s="271"/>
      <c r="AM9" s="271"/>
      <c r="AN9" s="271"/>
      <c r="AO9" s="271"/>
      <c r="AP9" s="271">
        <v>100</v>
      </c>
      <c r="AQ9" s="271">
        <f t="shared" ref="AQ9:AQ12" si="3">+D9+J9+N9+R9+V9+AC9+AG9</f>
        <v>100</v>
      </c>
      <c r="AR9" s="271">
        <f t="shared" ref="AR9:AR12" si="4">E9+K9+W9+Z9+S9+O9+AD9+AH9+AK9</f>
        <v>100</v>
      </c>
      <c r="AS9" s="271">
        <f t="shared" ref="AS9:AS12" si="5">+F9+AL9</f>
        <v>0</v>
      </c>
      <c r="AT9" s="271"/>
      <c r="AU9" s="271">
        <f>AQ9+AR9+AS9+AT9</f>
        <v>200</v>
      </c>
      <c r="AV9" s="271">
        <f t="shared" si="0"/>
        <v>16299700</v>
      </c>
      <c r="AW9" s="280"/>
      <c r="AX9" s="280"/>
      <c r="AY9" s="271"/>
      <c r="AZ9" s="271"/>
      <c r="BA9" s="271"/>
      <c r="BB9" s="281"/>
      <c r="BC9" s="280"/>
      <c r="BD9" s="280"/>
      <c r="BE9" s="282"/>
      <c r="BF9" s="283"/>
      <c r="BG9" s="283"/>
      <c r="BH9" s="283"/>
      <c r="BI9" s="44"/>
      <c r="BJ9" s="44"/>
    </row>
    <row r="10" spans="1:62" s="284" customFormat="1" ht="25.5" outlineLevel="2" x14ac:dyDescent="0.2">
      <c r="A10" s="279">
        <v>3</v>
      </c>
      <c r="B10" s="261" t="s">
        <v>107</v>
      </c>
      <c r="C10" s="261" t="s">
        <v>150</v>
      </c>
      <c r="D10" s="285">
        <v>56</v>
      </c>
      <c r="E10" s="285">
        <v>43</v>
      </c>
      <c r="F10" s="285">
        <v>0</v>
      </c>
      <c r="G10" s="270"/>
      <c r="H10" s="270">
        <f>SUM(D10:G10)</f>
        <v>99</v>
      </c>
      <c r="I10" s="271">
        <f>(D10*D$7+E10*E$7+F10*F$7+G10*G$7)</f>
        <v>7902855</v>
      </c>
      <c r="J10" s="271"/>
      <c r="K10" s="271"/>
      <c r="L10" s="270"/>
      <c r="M10" s="271"/>
      <c r="N10" s="271"/>
      <c r="O10" s="271"/>
      <c r="P10" s="270"/>
      <c r="Q10" s="271"/>
      <c r="R10" s="272"/>
      <c r="S10" s="272"/>
      <c r="T10" s="270"/>
      <c r="U10" s="271"/>
      <c r="V10" s="272"/>
      <c r="W10" s="272"/>
      <c r="X10" s="270"/>
      <c r="Y10" s="271"/>
      <c r="Z10" s="272"/>
      <c r="AA10" s="270"/>
      <c r="AB10" s="271"/>
      <c r="AC10" s="271"/>
      <c r="AD10" s="271"/>
      <c r="AE10" s="271"/>
      <c r="AF10" s="271"/>
      <c r="AG10" s="271"/>
      <c r="AH10" s="271"/>
      <c r="AI10" s="271"/>
      <c r="AJ10" s="271"/>
      <c r="AK10" s="271"/>
      <c r="AL10" s="271"/>
      <c r="AM10" s="271"/>
      <c r="AN10" s="271"/>
      <c r="AO10" s="271">
        <v>40</v>
      </c>
      <c r="AP10" s="271">
        <v>107</v>
      </c>
      <c r="AQ10" s="271">
        <f t="shared" si="3"/>
        <v>56</v>
      </c>
      <c r="AR10" s="271">
        <f t="shared" si="4"/>
        <v>43</v>
      </c>
      <c r="AS10" s="271">
        <f t="shared" si="5"/>
        <v>0</v>
      </c>
      <c r="AT10" s="271"/>
      <c r="AU10" s="271">
        <f>AQ10+AR10+AS10+AT10</f>
        <v>99</v>
      </c>
      <c r="AV10" s="271">
        <f t="shared" si="0"/>
        <v>7902900</v>
      </c>
      <c r="AW10" s="280"/>
      <c r="AX10" s="280"/>
      <c r="AY10" s="271"/>
      <c r="AZ10" s="271"/>
      <c r="BA10" s="271"/>
      <c r="BB10" s="281"/>
      <c r="BC10" s="280"/>
      <c r="BD10" s="280"/>
      <c r="BE10" s="282"/>
      <c r="BF10" s="283"/>
      <c r="BG10" s="283"/>
      <c r="BH10" s="283"/>
      <c r="BI10" s="44"/>
      <c r="BJ10" s="44"/>
    </row>
    <row r="11" spans="1:62" s="284" customFormat="1" outlineLevel="2" x14ac:dyDescent="0.2">
      <c r="A11" s="279">
        <v>4</v>
      </c>
      <c r="B11" s="261" t="s">
        <v>107</v>
      </c>
      <c r="C11" s="261" t="s">
        <v>138</v>
      </c>
      <c r="D11" s="285">
        <v>80</v>
      </c>
      <c r="E11" s="285">
        <v>68</v>
      </c>
      <c r="F11" s="285">
        <v>0</v>
      </c>
      <c r="G11" s="270"/>
      <c r="H11" s="270">
        <f>SUM(D11:G11)</f>
        <v>148</v>
      </c>
      <c r="I11" s="271">
        <f>(D11*D$7+E11*E$7+F11*F$7+G11*G$7)</f>
        <v>11909012</v>
      </c>
      <c r="J11" s="271"/>
      <c r="K11" s="271"/>
      <c r="L11" s="270"/>
      <c r="M11" s="271"/>
      <c r="N11" s="271"/>
      <c r="O11" s="271"/>
      <c r="P11" s="270"/>
      <c r="Q11" s="271"/>
      <c r="R11" s="272"/>
      <c r="S11" s="272"/>
      <c r="T11" s="270"/>
      <c r="U11" s="271"/>
      <c r="V11" s="272"/>
      <c r="W11" s="272"/>
      <c r="X11" s="270"/>
      <c r="Y11" s="271"/>
      <c r="Z11" s="272"/>
      <c r="AA11" s="270"/>
      <c r="AB11" s="271"/>
      <c r="AC11" s="271"/>
      <c r="AD11" s="271"/>
      <c r="AE11" s="271"/>
      <c r="AF11" s="271"/>
      <c r="AG11" s="271"/>
      <c r="AH11" s="271"/>
      <c r="AI11" s="271"/>
      <c r="AJ11" s="271"/>
      <c r="AK11" s="271"/>
      <c r="AL11" s="271"/>
      <c r="AM11" s="271"/>
      <c r="AN11" s="271"/>
      <c r="AO11" s="271">
        <v>130</v>
      </c>
      <c r="AP11" s="271">
        <v>148</v>
      </c>
      <c r="AQ11" s="271">
        <f t="shared" si="3"/>
        <v>80</v>
      </c>
      <c r="AR11" s="271">
        <f t="shared" si="4"/>
        <v>68</v>
      </c>
      <c r="AS11" s="271">
        <f t="shared" si="5"/>
        <v>0</v>
      </c>
      <c r="AT11" s="271"/>
      <c r="AU11" s="271">
        <f>AQ11+AR11+AS11+AT11</f>
        <v>148</v>
      </c>
      <c r="AV11" s="271">
        <f t="shared" si="0"/>
        <v>11909000</v>
      </c>
      <c r="AW11" s="280"/>
      <c r="AX11" s="280"/>
      <c r="AY11" s="271"/>
      <c r="AZ11" s="271"/>
      <c r="BA11" s="271"/>
      <c r="BB11" s="281"/>
      <c r="BC11" s="280"/>
      <c r="BD11" s="280"/>
      <c r="BE11" s="282"/>
      <c r="BF11" s="283"/>
      <c r="BG11" s="283"/>
      <c r="BH11" s="283"/>
      <c r="BI11" s="44"/>
      <c r="BJ11" s="44"/>
    </row>
    <row r="12" spans="1:62" s="284" customFormat="1" outlineLevel="2" x14ac:dyDescent="0.2">
      <c r="A12" s="279">
        <v>5</v>
      </c>
      <c r="B12" s="261" t="s">
        <v>107</v>
      </c>
      <c r="C12" s="261" t="s">
        <v>267</v>
      </c>
      <c r="D12" s="285">
        <v>151</v>
      </c>
      <c r="E12" s="285">
        <v>270</v>
      </c>
      <c r="F12" s="285">
        <v>160</v>
      </c>
      <c r="G12" s="285"/>
      <c r="H12" s="270">
        <f>SUM(D12:G12)</f>
        <v>581</v>
      </c>
      <c r="I12" s="271">
        <f>(D12*D$7+E12*E$7+F12*F$7+G12*G$7)</f>
        <v>52157478</v>
      </c>
      <c r="J12" s="271"/>
      <c r="K12" s="271"/>
      <c r="L12" s="270">
        <f>SUM(J12:K12)</f>
        <v>0</v>
      </c>
      <c r="M12" s="271">
        <f>(J12*J$7+K12*K$7)</f>
        <v>0</v>
      </c>
      <c r="N12" s="271"/>
      <c r="O12" s="271"/>
      <c r="P12" s="270">
        <f>SUM(N12:N12)</f>
        <v>0</v>
      </c>
      <c r="Q12" s="271">
        <f>(N12*N$7)</f>
        <v>0</v>
      </c>
      <c r="R12" s="271"/>
      <c r="S12" s="271"/>
      <c r="T12" s="270">
        <f t="shared" si="1"/>
        <v>0</v>
      </c>
      <c r="U12" s="271">
        <f t="shared" si="2"/>
        <v>0</v>
      </c>
      <c r="V12" s="271"/>
      <c r="W12" s="271"/>
      <c r="X12" s="270">
        <f>SUM(V12:W12)</f>
        <v>0</v>
      </c>
      <c r="Y12" s="271">
        <f>(V12*V$7+W12*W$7)</f>
        <v>0</v>
      </c>
      <c r="Z12" s="271"/>
      <c r="AA12" s="270">
        <f>SUM(Z12:Z12)</f>
        <v>0</v>
      </c>
      <c r="AB12" s="271">
        <f>(Z12*Z$7)</f>
        <v>0</v>
      </c>
      <c r="AC12" s="271"/>
      <c r="AD12" s="271"/>
      <c r="AE12" s="271"/>
      <c r="AF12" s="271"/>
      <c r="AG12" s="271"/>
      <c r="AH12" s="271"/>
      <c r="AI12" s="271"/>
      <c r="AJ12" s="271"/>
      <c r="AK12" s="271"/>
      <c r="AL12" s="271"/>
      <c r="AM12" s="271"/>
      <c r="AN12" s="271"/>
      <c r="AO12" s="271">
        <v>46</v>
      </c>
      <c r="AP12" s="271"/>
      <c r="AQ12" s="271">
        <f t="shared" si="3"/>
        <v>151</v>
      </c>
      <c r="AR12" s="271">
        <f t="shared" si="4"/>
        <v>270</v>
      </c>
      <c r="AS12" s="271">
        <f t="shared" si="5"/>
        <v>160</v>
      </c>
      <c r="AT12" s="271">
        <f>G12</f>
        <v>0</v>
      </c>
      <c r="AU12" s="271">
        <f>AQ12+AR12+AS12+AT12</f>
        <v>581</v>
      </c>
      <c r="AV12" s="271">
        <f t="shared" si="0"/>
        <v>52157500</v>
      </c>
      <c r="AW12" s="280"/>
      <c r="AX12" s="280"/>
      <c r="AY12" s="271"/>
      <c r="AZ12" s="271"/>
      <c r="BA12" s="271"/>
      <c r="BB12" s="281"/>
      <c r="BC12" s="280"/>
      <c r="BD12" s="280"/>
      <c r="BE12" s="282"/>
      <c r="BF12" s="283"/>
      <c r="BG12" s="283"/>
      <c r="BH12" s="283"/>
      <c r="BI12" s="280"/>
      <c r="BJ12" s="280"/>
    </row>
    <row r="13" spans="1:62" s="284" customFormat="1" outlineLevel="1" x14ac:dyDescent="0.2">
      <c r="A13" s="279"/>
      <c r="B13" s="286" t="s">
        <v>111</v>
      </c>
      <c r="C13" s="261"/>
      <c r="D13" s="285">
        <f t="shared" ref="D13:AB13" si="6">SUBTOTAL(9,D8:D12)</f>
        <v>484</v>
      </c>
      <c r="E13" s="285">
        <f t="shared" si="6"/>
        <v>568</v>
      </c>
      <c r="F13" s="285">
        <f t="shared" si="6"/>
        <v>174</v>
      </c>
      <c r="G13" s="285">
        <f t="shared" si="6"/>
        <v>0</v>
      </c>
      <c r="H13" s="285">
        <f t="shared" si="6"/>
        <v>1226</v>
      </c>
      <c r="I13" s="285">
        <f t="shared" si="6"/>
        <v>104566486</v>
      </c>
      <c r="J13" s="285">
        <f t="shared" si="6"/>
        <v>0</v>
      </c>
      <c r="K13" s="285">
        <f t="shared" si="6"/>
        <v>0</v>
      </c>
      <c r="L13" s="285">
        <f t="shared" si="6"/>
        <v>0</v>
      </c>
      <c r="M13" s="285">
        <f t="shared" si="6"/>
        <v>0</v>
      </c>
      <c r="N13" s="285">
        <f t="shared" si="6"/>
        <v>0</v>
      </c>
      <c r="O13" s="285"/>
      <c r="P13" s="285">
        <f t="shared" si="6"/>
        <v>0</v>
      </c>
      <c r="Q13" s="285">
        <f t="shared" si="6"/>
        <v>0</v>
      </c>
      <c r="R13" s="285">
        <f t="shared" si="6"/>
        <v>0</v>
      </c>
      <c r="S13" s="285">
        <f t="shared" si="6"/>
        <v>0</v>
      </c>
      <c r="T13" s="285">
        <f t="shared" si="6"/>
        <v>0</v>
      </c>
      <c r="U13" s="285">
        <f t="shared" si="6"/>
        <v>0</v>
      </c>
      <c r="V13" s="285">
        <f t="shared" si="6"/>
        <v>0</v>
      </c>
      <c r="W13" s="285">
        <f t="shared" si="6"/>
        <v>0</v>
      </c>
      <c r="X13" s="285">
        <f t="shared" si="6"/>
        <v>0</v>
      </c>
      <c r="Y13" s="285">
        <f t="shared" si="6"/>
        <v>0</v>
      </c>
      <c r="Z13" s="285">
        <f t="shared" si="6"/>
        <v>0</v>
      </c>
      <c r="AA13" s="285">
        <f t="shared" si="6"/>
        <v>0</v>
      </c>
      <c r="AB13" s="285">
        <f t="shared" si="6"/>
        <v>0</v>
      </c>
      <c r="AC13" s="285"/>
      <c r="AD13" s="285"/>
      <c r="AE13" s="285"/>
      <c r="AF13" s="285"/>
      <c r="AG13" s="285"/>
      <c r="AH13" s="285"/>
      <c r="AI13" s="285"/>
      <c r="AJ13" s="285"/>
      <c r="AK13" s="285"/>
      <c r="AL13" s="285"/>
      <c r="AM13" s="285"/>
      <c r="AN13" s="285"/>
      <c r="AO13" s="285">
        <f>SUBTOTAL(9,AO8:AO12)</f>
        <v>405</v>
      </c>
      <c r="AP13" s="285">
        <f>SUBTOTAL(9,AP8:AP12)</f>
        <v>535</v>
      </c>
      <c r="AQ13" s="285">
        <f>SUM(AQ8:AQ12)</f>
        <v>484</v>
      </c>
      <c r="AR13" s="285">
        <f t="shared" ref="AR13:AV13" si="7">SUM(AR8:AR12)</f>
        <v>568</v>
      </c>
      <c r="AS13" s="285">
        <f t="shared" si="7"/>
        <v>174</v>
      </c>
      <c r="AT13" s="285">
        <f t="shared" si="7"/>
        <v>0</v>
      </c>
      <c r="AU13" s="285">
        <f t="shared" si="7"/>
        <v>1226</v>
      </c>
      <c r="AV13" s="285">
        <f t="shared" si="7"/>
        <v>104566500</v>
      </c>
      <c r="AW13" s="287">
        <f>ROUND(AU13/5000,2)</f>
        <v>0.25</v>
      </c>
      <c r="AX13" s="280">
        <f>ROUND(AW13*$AA$30*$AA$31*$AA$32*1.2,-2)</f>
        <v>479600</v>
      </c>
      <c r="AY13" s="271">
        <f>+AV13</f>
        <v>104566500</v>
      </c>
      <c r="AZ13" s="271">
        <f>AX13</f>
        <v>479600</v>
      </c>
      <c r="BA13" s="281">
        <f>AY13+AZ13</f>
        <v>105046100</v>
      </c>
      <c r="BB13" s="281">
        <f>ROUND(BA13/$BA$28*$BB$29,-2)</f>
        <v>90452600</v>
      </c>
      <c r="BC13" s="280">
        <f>+BB13-BD13</f>
        <v>89973000</v>
      </c>
      <c r="BD13" s="280">
        <f>+AZ13</f>
        <v>479600</v>
      </c>
      <c r="BE13" s="282">
        <f>+BC13+BD13</f>
        <v>90452600</v>
      </c>
      <c r="BF13" s="283">
        <f t="shared" ref="BF13:BH27" si="8">AY13-BC13</f>
        <v>14593500</v>
      </c>
      <c r="BG13" s="283">
        <f t="shared" si="8"/>
        <v>0</v>
      </c>
      <c r="BH13" s="283">
        <f t="shared" si="8"/>
        <v>14593500</v>
      </c>
      <c r="BI13" s="288">
        <f>BE13/BA13</f>
        <v>0.86107528028170488</v>
      </c>
      <c r="BJ13" s="289">
        <f>12*BI13</f>
        <v>10.332903363380458</v>
      </c>
    </row>
    <row r="14" spans="1:62" s="284" customFormat="1" outlineLevel="2" x14ac:dyDescent="0.2">
      <c r="A14" s="279">
        <v>6</v>
      </c>
      <c r="B14" s="261" t="s">
        <v>108</v>
      </c>
      <c r="C14" s="261" t="s">
        <v>139</v>
      </c>
      <c r="D14" s="270">
        <v>20</v>
      </c>
      <c r="E14" s="270">
        <v>47</v>
      </c>
      <c r="F14" s="270">
        <v>5</v>
      </c>
      <c r="G14" s="270"/>
      <c r="H14" s="270">
        <f>SUM(D14:G14)</f>
        <v>72</v>
      </c>
      <c r="I14" s="271">
        <f>(D14*D$7+E14*E$7+F14*F$7+G14*G$7)</f>
        <v>6314488</v>
      </c>
      <c r="J14" s="271"/>
      <c r="K14" s="271"/>
      <c r="L14" s="270">
        <f>SUM(J14:K14)</f>
        <v>0</v>
      </c>
      <c r="M14" s="271">
        <f>(J14*J$7+K14*K$7)</f>
        <v>0</v>
      </c>
      <c r="N14" s="271"/>
      <c r="O14" s="271"/>
      <c r="P14" s="270">
        <f>SUM(N14:N14)</f>
        <v>0</v>
      </c>
      <c r="Q14" s="271">
        <f>(N14*N$7)</f>
        <v>0</v>
      </c>
      <c r="R14" s="271"/>
      <c r="S14" s="271"/>
      <c r="T14" s="270">
        <f t="shared" si="1"/>
        <v>0</v>
      </c>
      <c r="U14" s="271">
        <f t="shared" si="2"/>
        <v>0</v>
      </c>
      <c r="V14" s="271"/>
      <c r="W14" s="271"/>
      <c r="X14" s="270">
        <f>SUM(V14:W14)</f>
        <v>0</v>
      </c>
      <c r="Y14" s="271">
        <f>(V14*V$7+W14*W$7)</f>
        <v>0</v>
      </c>
      <c r="Z14" s="271">
        <v>2</v>
      </c>
      <c r="AA14" s="270">
        <f>SUM(Z14:Z14)</f>
        <v>2</v>
      </c>
      <c r="AB14" s="271">
        <f>(Z14*Z$7)</f>
        <v>1014212</v>
      </c>
      <c r="AC14" s="271">
        <v>53</v>
      </c>
      <c r="AD14" s="271">
        <v>39</v>
      </c>
      <c r="AE14" s="271">
        <f>+AC14+AD14</f>
        <v>92</v>
      </c>
      <c r="AF14" s="271">
        <f>+AC14*AC7+AD14*AD7</f>
        <v>4337030</v>
      </c>
      <c r="AG14" s="271">
        <v>1</v>
      </c>
      <c r="AH14" s="271">
        <v>8</v>
      </c>
      <c r="AI14" s="271">
        <f>+AG14+AH14</f>
        <v>9</v>
      </c>
      <c r="AJ14" s="271">
        <f>+AG14*AG7+AH14*AH7</f>
        <v>218916</v>
      </c>
      <c r="AK14" s="271">
        <v>1</v>
      </c>
      <c r="AL14" s="271">
        <v>1</v>
      </c>
      <c r="AM14" s="271">
        <f>+AK14+AL14</f>
        <v>2</v>
      </c>
      <c r="AN14" s="271">
        <f>+AK14*AK7+AL14*AL7</f>
        <v>867078</v>
      </c>
      <c r="AO14" s="271">
        <v>48</v>
      </c>
      <c r="AP14" s="271">
        <v>74</v>
      </c>
      <c r="AQ14" s="271">
        <f t="shared" ref="AQ14" si="9">+D14+J14+N14+R14+V14+AC14+AG14</f>
        <v>74</v>
      </c>
      <c r="AR14" s="271">
        <f t="shared" ref="AR14" si="10">E14+K14+W14+Z14+S14+O14+AD14+AH14+AK14</f>
        <v>97</v>
      </c>
      <c r="AS14" s="271">
        <f t="shared" ref="AS14" si="11">+F14+AL14</f>
        <v>6</v>
      </c>
      <c r="AT14" s="271">
        <f>G14</f>
        <v>0</v>
      </c>
      <c r="AU14" s="271">
        <f>AQ14+AR14+AS14+AT14</f>
        <v>177</v>
      </c>
      <c r="AV14" s="271">
        <f>ROUND(I14+M14+Q14+U14+Y14+AB14+AF14+AJ14+AN14,-2)</f>
        <v>12751700</v>
      </c>
      <c r="AW14" s="280"/>
      <c r="AX14" s="280"/>
      <c r="AY14" s="271"/>
      <c r="AZ14" s="271"/>
      <c r="BA14" s="281"/>
      <c r="BB14" s="281"/>
      <c r="BC14" s="280">
        <f t="shared" ref="BC14:BC27" si="12">+BB14-BD14</f>
        <v>0</v>
      </c>
      <c r="BD14" s="280">
        <f t="shared" ref="BD14:BD27" si="13">+AZ14</f>
        <v>0</v>
      </c>
      <c r="BE14" s="282">
        <f t="shared" ref="BE14:BE27" si="14">+BC14+BD14</f>
        <v>0</v>
      </c>
      <c r="BF14" s="283">
        <f t="shared" si="8"/>
        <v>0</v>
      </c>
      <c r="BG14" s="283">
        <f t="shared" si="8"/>
        <v>0</v>
      </c>
      <c r="BH14" s="283">
        <f t="shared" si="8"/>
        <v>0</v>
      </c>
      <c r="BI14" s="280"/>
      <c r="BJ14" s="280"/>
    </row>
    <row r="15" spans="1:62" s="284" customFormat="1" outlineLevel="1" x14ac:dyDescent="0.2">
      <c r="A15" s="279"/>
      <c r="B15" s="290" t="s">
        <v>112</v>
      </c>
      <c r="C15" s="261"/>
      <c r="D15" s="270">
        <f t="shared" ref="D15:AV15" si="15">SUBTOTAL(9,D14:D14)</f>
        <v>20</v>
      </c>
      <c r="E15" s="270">
        <f t="shared" si="15"/>
        <v>47</v>
      </c>
      <c r="F15" s="270">
        <f t="shared" si="15"/>
        <v>5</v>
      </c>
      <c r="G15" s="270">
        <f t="shared" si="15"/>
        <v>0</v>
      </c>
      <c r="H15" s="270">
        <f t="shared" si="15"/>
        <v>72</v>
      </c>
      <c r="I15" s="270">
        <f t="shared" si="15"/>
        <v>6314488</v>
      </c>
      <c r="J15" s="270">
        <f t="shared" si="15"/>
        <v>0</v>
      </c>
      <c r="K15" s="270">
        <f t="shared" si="15"/>
        <v>0</v>
      </c>
      <c r="L15" s="270">
        <f t="shared" si="15"/>
        <v>0</v>
      </c>
      <c r="M15" s="270">
        <f t="shared" si="15"/>
        <v>0</v>
      </c>
      <c r="N15" s="270">
        <f t="shared" si="15"/>
        <v>0</v>
      </c>
      <c r="O15" s="270"/>
      <c r="P15" s="270">
        <f t="shared" si="15"/>
        <v>0</v>
      </c>
      <c r="Q15" s="270">
        <f t="shared" si="15"/>
        <v>0</v>
      </c>
      <c r="R15" s="270">
        <f t="shared" si="15"/>
        <v>0</v>
      </c>
      <c r="S15" s="270">
        <f t="shared" si="15"/>
        <v>0</v>
      </c>
      <c r="T15" s="270">
        <f t="shared" si="15"/>
        <v>0</v>
      </c>
      <c r="U15" s="270">
        <f t="shared" si="15"/>
        <v>0</v>
      </c>
      <c r="V15" s="270">
        <f t="shared" si="15"/>
        <v>0</v>
      </c>
      <c r="W15" s="270">
        <f t="shared" si="15"/>
        <v>0</v>
      </c>
      <c r="X15" s="270">
        <f t="shared" si="15"/>
        <v>0</v>
      </c>
      <c r="Y15" s="270">
        <f t="shared" si="15"/>
        <v>0</v>
      </c>
      <c r="Z15" s="270">
        <f t="shared" si="15"/>
        <v>2</v>
      </c>
      <c r="AA15" s="270">
        <f t="shared" si="15"/>
        <v>2</v>
      </c>
      <c r="AB15" s="270">
        <f t="shared" si="15"/>
        <v>1014212</v>
      </c>
      <c r="AC15" s="270">
        <f t="shared" si="15"/>
        <v>53</v>
      </c>
      <c r="AD15" s="270">
        <f t="shared" si="15"/>
        <v>39</v>
      </c>
      <c r="AE15" s="270">
        <f t="shared" si="15"/>
        <v>92</v>
      </c>
      <c r="AF15" s="270">
        <f t="shared" si="15"/>
        <v>4337030</v>
      </c>
      <c r="AG15" s="270">
        <f t="shared" si="15"/>
        <v>1</v>
      </c>
      <c r="AH15" s="270">
        <f t="shared" si="15"/>
        <v>8</v>
      </c>
      <c r="AI15" s="270">
        <f t="shared" si="15"/>
        <v>9</v>
      </c>
      <c r="AJ15" s="270">
        <f t="shared" si="15"/>
        <v>218916</v>
      </c>
      <c r="AK15" s="270">
        <f t="shared" si="15"/>
        <v>1</v>
      </c>
      <c r="AL15" s="270">
        <f t="shared" si="15"/>
        <v>1</v>
      </c>
      <c r="AM15" s="270">
        <f t="shared" si="15"/>
        <v>2</v>
      </c>
      <c r="AN15" s="270">
        <f t="shared" si="15"/>
        <v>867078</v>
      </c>
      <c r="AO15" s="270">
        <f t="shared" ref="AO15" si="16">SUBTOTAL(9,AO14:AO14)</f>
        <v>48</v>
      </c>
      <c r="AP15" s="270">
        <f t="shared" si="15"/>
        <v>74</v>
      </c>
      <c r="AQ15" s="270">
        <f t="shared" si="15"/>
        <v>74</v>
      </c>
      <c r="AR15" s="270">
        <f t="shared" si="15"/>
        <v>97</v>
      </c>
      <c r="AS15" s="270">
        <f t="shared" si="15"/>
        <v>6</v>
      </c>
      <c r="AT15" s="270">
        <f t="shared" si="15"/>
        <v>0</v>
      </c>
      <c r="AU15" s="270">
        <f t="shared" si="15"/>
        <v>177</v>
      </c>
      <c r="AV15" s="270">
        <f t="shared" si="15"/>
        <v>12751700</v>
      </c>
      <c r="AW15" s="287">
        <f>ROUND(AU15/5000,2)</f>
        <v>0.04</v>
      </c>
      <c r="AX15" s="280">
        <f>ROUND(AW15*$AA$30*$AA$31*$AA$32*1.2,-2)</f>
        <v>76700</v>
      </c>
      <c r="AY15" s="271">
        <f>+AV15</f>
        <v>12751700</v>
      </c>
      <c r="AZ15" s="271">
        <f>AX15</f>
        <v>76700</v>
      </c>
      <c r="BA15" s="281">
        <f>AY15+AZ15</f>
        <v>12828400</v>
      </c>
      <c r="BB15" s="281">
        <f>ROUND(BA15/$BA$28*$BB$29,-2)</f>
        <v>11046200</v>
      </c>
      <c r="BC15" s="280">
        <f t="shared" si="12"/>
        <v>10969500</v>
      </c>
      <c r="BD15" s="280">
        <f t="shared" si="13"/>
        <v>76700</v>
      </c>
      <c r="BE15" s="282">
        <f t="shared" si="14"/>
        <v>11046200</v>
      </c>
      <c r="BF15" s="283">
        <f t="shared" si="8"/>
        <v>1782200</v>
      </c>
      <c r="BG15" s="283">
        <f t="shared" si="8"/>
        <v>0</v>
      </c>
      <c r="BH15" s="283">
        <f t="shared" si="8"/>
        <v>1782200</v>
      </c>
      <c r="BI15" s="288">
        <f>BE15/BA15</f>
        <v>0.86107386735680214</v>
      </c>
      <c r="BJ15" s="289">
        <f>12*BI15</f>
        <v>10.332886408281626</v>
      </c>
    </row>
    <row r="16" spans="1:62" s="284" customFormat="1" ht="25.5" outlineLevel="2" x14ac:dyDescent="0.2">
      <c r="A16" s="279">
        <v>7</v>
      </c>
      <c r="B16" s="261" t="s">
        <v>109</v>
      </c>
      <c r="C16" s="261" t="s">
        <v>13</v>
      </c>
      <c r="D16" s="291">
        <v>72</v>
      </c>
      <c r="E16" s="291">
        <v>69</v>
      </c>
      <c r="F16" s="291">
        <v>13</v>
      </c>
      <c r="G16" s="270"/>
      <c r="H16" s="270">
        <f>SUM(D16:G16)</f>
        <v>154</v>
      </c>
      <c r="I16" s="271">
        <f>(D16*D$7+E16*E$7+F16*F$7+G16*G$7)</f>
        <v>12780046</v>
      </c>
      <c r="J16" s="271"/>
      <c r="K16" s="271"/>
      <c r="L16" s="270">
        <f>SUM(J16:K16)</f>
        <v>0</v>
      </c>
      <c r="M16" s="271">
        <f>(J16*J$7+K16*K$7)</f>
        <v>0</v>
      </c>
      <c r="N16" s="271"/>
      <c r="O16" s="271"/>
      <c r="P16" s="270">
        <f>SUM(N16:N16)</f>
        <v>0</v>
      </c>
      <c r="Q16" s="271">
        <f>(N16*N$7)</f>
        <v>0</v>
      </c>
      <c r="R16" s="271"/>
      <c r="S16" s="271"/>
      <c r="T16" s="270">
        <f t="shared" si="1"/>
        <v>0</v>
      </c>
      <c r="U16" s="271">
        <f t="shared" si="2"/>
        <v>0</v>
      </c>
      <c r="V16" s="271"/>
      <c r="W16" s="271"/>
      <c r="X16" s="270">
        <f>SUM(V16:W16)</f>
        <v>0</v>
      </c>
      <c r="Y16" s="271">
        <f>(V16*V$7+W16*W$7)</f>
        <v>0</v>
      </c>
      <c r="Z16" s="271"/>
      <c r="AA16" s="270">
        <f>SUM(Z16:Z16)</f>
        <v>0</v>
      </c>
      <c r="AB16" s="271">
        <f>(Z16*Z$7)</f>
        <v>0</v>
      </c>
      <c r="AC16" s="271"/>
      <c r="AD16" s="271"/>
      <c r="AE16" s="271"/>
      <c r="AF16" s="271"/>
      <c r="AG16" s="271"/>
      <c r="AH16" s="271"/>
      <c r="AI16" s="271"/>
      <c r="AJ16" s="271"/>
      <c r="AK16" s="271"/>
      <c r="AL16" s="271"/>
      <c r="AM16" s="271"/>
      <c r="AN16" s="271"/>
      <c r="AO16" s="271">
        <v>148</v>
      </c>
      <c r="AP16" s="271">
        <v>154</v>
      </c>
      <c r="AQ16" s="271">
        <f t="shared" ref="AQ16:AQ18" si="17">+D16+J16+N16+R16+V16+AC16+AG16</f>
        <v>72</v>
      </c>
      <c r="AR16" s="271">
        <f t="shared" ref="AR16:AR18" si="18">E16+K16+W16+Z16+S16+O16+AD16+AH16+AK16</f>
        <v>69</v>
      </c>
      <c r="AS16" s="271">
        <f t="shared" ref="AS16:AS18" si="19">+F16+AL16</f>
        <v>13</v>
      </c>
      <c r="AT16" s="271">
        <f>G16</f>
        <v>0</v>
      </c>
      <c r="AU16" s="271">
        <f>AQ16+AR16+AS16+AT16</f>
        <v>154</v>
      </c>
      <c r="AV16" s="271">
        <f t="shared" ref="AV16:AV18" si="20">ROUND(I16+M16+Q16+U16+Y16+AB16+AF16+AJ16+AN16,-2)</f>
        <v>12780000</v>
      </c>
      <c r="AW16" s="280"/>
      <c r="AX16" s="280"/>
      <c r="AY16" s="271"/>
      <c r="AZ16" s="271"/>
      <c r="BA16" s="281"/>
      <c r="BB16" s="281"/>
      <c r="BC16" s="280">
        <f t="shared" si="12"/>
        <v>0</v>
      </c>
      <c r="BD16" s="280">
        <f t="shared" si="13"/>
        <v>0</v>
      </c>
      <c r="BE16" s="282">
        <f t="shared" si="14"/>
        <v>0</v>
      </c>
      <c r="BF16" s="283">
        <f t="shared" si="8"/>
        <v>0</v>
      </c>
      <c r="BG16" s="283">
        <f t="shared" si="8"/>
        <v>0</v>
      </c>
      <c r="BH16" s="283">
        <f t="shared" si="8"/>
        <v>0</v>
      </c>
      <c r="BI16" s="280"/>
      <c r="BJ16" s="280"/>
    </row>
    <row r="17" spans="1:62" s="284" customFormat="1" ht="25.5" outlineLevel="2" x14ac:dyDescent="0.2">
      <c r="A17" s="279">
        <v>8</v>
      </c>
      <c r="B17" s="261" t="s">
        <v>109</v>
      </c>
      <c r="C17" s="261" t="s">
        <v>6</v>
      </c>
      <c r="D17" s="271">
        <v>50</v>
      </c>
      <c r="E17" s="271">
        <v>78</v>
      </c>
      <c r="F17" s="271">
        <v>17</v>
      </c>
      <c r="G17" s="285"/>
      <c r="H17" s="270">
        <f>SUM(D17:G17)</f>
        <v>145</v>
      </c>
      <c r="I17" s="271">
        <f>(D17*D$7+E17*E$7+F17*F$7+G17*G$7)</f>
        <v>12523503</v>
      </c>
      <c r="J17" s="271"/>
      <c r="K17" s="271"/>
      <c r="L17" s="270">
        <f>SUM(J17:K17)</f>
        <v>0</v>
      </c>
      <c r="M17" s="271">
        <f>(J17*J$7+K17*K$7)</f>
        <v>0</v>
      </c>
      <c r="N17" s="271"/>
      <c r="O17" s="271"/>
      <c r="P17" s="270">
        <f>SUM(N17:N17)</f>
        <v>0</v>
      </c>
      <c r="Q17" s="271">
        <f>(N17*N$7)</f>
        <v>0</v>
      </c>
      <c r="R17" s="271"/>
      <c r="S17" s="271"/>
      <c r="T17" s="270">
        <f t="shared" si="1"/>
        <v>0</v>
      </c>
      <c r="U17" s="271">
        <f t="shared" si="2"/>
        <v>0</v>
      </c>
      <c r="V17" s="271"/>
      <c r="W17" s="271"/>
      <c r="X17" s="270">
        <f>SUM(V17:W17)</f>
        <v>0</v>
      </c>
      <c r="Y17" s="271">
        <f>(V17*V$7+W17*W$7)</f>
        <v>0</v>
      </c>
      <c r="Z17" s="271"/>
      <c r="AA17" s="270">
        <f>SUM(Z17:Z17)</f>
        <v>0</v>
      </c>
      <c r="AB17" s="271">
        <f>(Z17*Z$7)</f>
        <v>0</v>
      </c>
      <c r="AC17" s="271"/>
      <c r="AD17" s="271"/>
      <c r="AE17" s="271"/>
      <c r="AF17" s="271"/>
      <c r="AG17" s="271"/>
      <c r="AH17" s="271"/>
      <c r="AI17" s="271"/>
      <c r="AJ17" s="271"/>
      <c r="AK17" s="271"/>
      <c r="AL17" s="271"/>
      <c r="AM17" s="271"/>
      <c r="AN17" s="271"/>
      <c r="AO17" s="271">
        <v>137</v>
      </c>
      <c r="AP17" s="271">
        <v>145</v>
      </c>
      <c r="AQ17" s="271">
        <f t="shared" si="17"/>
        <v>50</v>
      </c>
      <c r="AR17" s="271">
        <f t="shared" si="18"/>
        <v>78</v>
      </c>
      <c r="AS17" s="271">
        <f t="shared" si="19"/>
        <v>17</v>
      </c>
      <c r="AT17" s="271">
        <f>G17</f>
        <v>0</v>
      </c>
      <c r="AU17" s="271">
        <f>AQ17+AR17+AS17+AT17</f>
        <v>145</v>
      </c>
      <c r="AV17" s="271">
        <f t="shared" si="20"/>
        <v>12523500</v>
      </c>
      <c r="AW17" s="280"/>
      <c r="AX17" s="280"/>
      <c r="AY17" s="271"/>
      <c r="AZ17" s="271"/>
      <c r="BA17" s="281"/>
      <c r="BB17" s="281"/>
      <c r="BC17" s="280">
        <f t="shared" si="12"/>
        <v>0</v>
      </c>
      <c r="BD17" s="280">
        <f t="shared" si="13"/>
        <v>0</v>
      </c>
      <c r="BE17" s="282">
        <f t="shared" si="14"/>
        <v>0</v>
      </c>
      <c r="BF17" s="283">
        <f t="shared" si="8"/>
        <v>0</v>
      </c>
      <c r="BG17" s="283">
        <f t="shared" si="8"/>
        <v>0</v>
      </c>
      <c r="BH17" s="283">
        <f t="shared" si="8"/>
        <v>0</v>
      </c>
      <c r="BI17" s="280"/>
      <c r="BJ17" s="280"/>
    </row>
    <row r="18" spans="1:62" s="284" customFormat="1" ht="25.5" outlineLevel="2" x14ac:dyDescent="0.2">
      <c r="A18" s="279">
        <v>9</v>
      </c>
      <c r="B18" s="261" t="s">
        <v>109</v>
      </c>
      <c r="C18" s="261" t="s">
        <v>12</v>
      </c>
      <c r="D18" s="271">
        <v>103</v>
      </c>
      <c r="E18" s="271">
        <v>97</v>
      </c>
      <c r="F18" s="271">
        <v>14</v>
      </c>
      <c r="G18" s="285"/>
      <c r="H18" s="270">
        <f>SUM(D18:G18)</f>
        <v>214</v>
      </c>
      <c r="I18" s="271">
        <f>(D18*D$7+E18*E$7+F18*F$7+G18*G$7)</f>
        <v>17652339</v>
      </c>
      <c r="J18" s="271"/>
      <c r="K18" s="271"/>
      <c r="L18" s="270">
        <f>SUM(J18:K18)</f>
        <v>0</v>
      </c>
      <c r="M18" s="271">
        <f>(J18*J$7+K18*K$7)</f>
        <v>0</v>
      </c>
      <c r="N18" s="271">
        <v>1</v>
      </c>
      <c r="O18" s="271">
        <v>1</v>
      </c>
      <c r="P18" s="270">
        <f>SUM(N18:O18)</f>
        <v>2</v>
      </c>
      <c r="Q18" s="271">
        <f>+N18*N7+O18*O7</f>
        <v>421982</v>
      </c>
      <c r="R18" s="271"/>
      <c r="S18" s="271"/>
      <c r="T18" s="270">
        <f t="shared" si="1"/>
        <v>0</v>
      </c>
      <c r="U18" s="271">
        <f t="shared" si="2"/>
        <v>0</v>
      </c>
      <c r="V18" s="271">
        <v>7</v>
      </c>
      <c r="W18" s="271">
        <v>3</v>
      </c>
      <c r="X18" s="270">
        <f>SUM(V18:W18)</f>
        <v>10</v>
      </c>
      <c r="Y18" s="271">
        <f>(V18*V$7+W18*W$7)</f>
        <v>2781549</v>
      </c>
      <c r="Z18" s="271">
        <v>1</v>
      </c>
      <c r="AA18" s="270">
        <f>SUM(Z18:Z18)</f>
        <v>1</v>
      </c>
      <c r="AB18" s="271">
        <f>(Z18*Z$7)</f>
        <v>507106</v>
      </c>
      <c r="AC18" s="271"/>
      <c r="AD18" s="271"/>
      <c r="AE18" s="271"/>
      <c r="AF18" s="271"/>
      <c r="AG18" s="271"/>
      <c r="AH18" s="271"/>
      <c r="AI18" s="271"/>
      <c r="AJ18" s="271"/>
      <c r="AK18" s="271"/>
      <c r="AL18" s="271"/>
      <c r="AM18" s="271"/>
      <c r="AN18" s="271"/>
      <c r="AO18" s="271">
        <v>204</v>
      </c>
      <c r="AP18" s="271">
        <v>228</v>
      </c>
      <c r="AQ18" s="271">
        <f t="shared" si="17"/>
        <v>111</v>
      </c>
      <c r="AR18" s="271">
        <f t="shared" si="18"/>
        <v>102</v>
      </c>
      <c r="AS18" s="271">
        <f t="shared" si="19"/>
        <v>14</v>
      </c>
      <c r="AT18" s="271">
        <f>G18</f>
        <v>0</v>
      </c>
      <c r="AU18" s="271">
        <f>AQ18+AR18+AS18+AT18</f>
        <v>227</v>
      </c>
      <c r="AV18" s="271">
        <f t="shared" si="20"/>
        <v>21363000</v>
      </c>
      <c r="AW18" s="280"/>
      <c r="AX18" s="280"/>
      <c r="AY18" s="271"/>
      <c r="AZ18" s="271"/>
      <c r="BA18" s="281"/>
      <c r="BB18" s="281"/>
      <c r="BC18" s="280">
        <f t="shared" si="12"/>
        <v>0</v>
      </c>
      <c r="BD18" s="280">
        <f t="shared" si="13"/>
        <v>0</v>
      </c>
      <c r="BE18" s="282">
        <f t="shared" si="14"/>
        <v>0</v>
      </c>
      <c r="BF18" s="283">
        <f t="shared" si="8"/>
        <v>0</v>
      </c>
      <c r="BG18" s="283">
        <f t="shared" si="8"/>
        <v>0</v>
      </c>
      <c r="BH18" s="283">
        <f t="shared" si="8"/>
        <v>0</v>
      </c>
      <c r="BI18" s="280"/>
      <c r="BJ18" s="280"/>
    </row>
    <row r="19" spans="1:62" s="284" customFormat="1" outlineLevel="1" x14ac:dyDescent="0.2">
      <c r="A19" s="279"/>
      <c r="B19" s="290" t="s">
        <v>113</v>
      </c>
      <c r="C19" s="261"/>
      <c r="D19" s="285">
        <f t="shared" ref="D19:AV19" si="21">SUBTOTAL(9,D16:D18)</f>
        <v>225</v>
      </c>
      <c r="E19" s="285">
        <f t="shared" si="21"/>
        <v>244</v>
      </c>
      <c r="F19" s="285">
        <f t="shared" si="21"/>
        <v>44</v>
      </c>
      <c r="G19" s="285">
        <f t="shared" si="21"/>
        <v>0</v>
      </c>
      <c r="H19" s="285">
        <f t="shared" si="21"/>
        <v>513</v>
      </c>
      <c r="I19" s="285">
        <f t="shared" si="21"/>
        <v>42955888</v>
      </c>
      <c r="J19" s="285">
        <f t="shared" si="21"/>
        <v>0</v>
      </c>
      <c r="K19" s="285">
        <f t="shared" si="21"/>
        <v>0</v>
      </c>
      <c r="L19" s="285">
        <f t="shared" si="21"/>
        <v>0</v>
      </c>
      <c r="M19" s="285">
        <f t="shared" si="21"/>
        <v>0</v>
      </c>
      <c r="N19" s="285">
        <f t="shared" si="21"/>
        <v>1</v>
      </c>
      <c r="O19" s="285">
        <f t="shared" si="21"/>
        <v>1</v>
      </c>
      <c r="P19" s="285">
        <f t="shared" si="21"/>
        <v>2</v>
      </c>
      <c r="Q19" s="285">
        <f t="shared" si="21"/>
        <v>421982</v>
      </c>
      <c r="R19" s="285">
        <f t="shared" si="21"/>
        <v>0</v>
      </c>
      <c r="S19" s="285">
        <f t="shared" si="21"/>
        <v>0</v>
      </c>
      <c r="T19" s="285">
        <f t="shared" si="21"/>
        <v>0</v>
      </c>
      <c r="U19" s="285">
        <f t="shared" si="21"/>
        <v>0</v>
      </c>
      <c r="V19" s="285">
        <f t="shared" si="21"/>
        <v>7</v>
      </c>
      <c r="W19" s="285">
        <f t="shared" si="21"/>
        <v>3</v>
      </c>
      <c r="X19" s="285">
        <f t="shared" si="21"/>
        <v>10</v>
      </c>
      <c r="Y19" s="285">
        <f t="shared" si="21"/>
        <v>2781549</v>
      </c>
      <c r="Z19" s="285">
        <f t="shared" si="21"/>
        <v>1</v>
      </c>
      <c r="AA19" s="285">
        <f t="shared" si="21"/>
        <v>1</v>
      </c>
      <c r="AB19" s="285">
        <f t="shared" si="21"/>
        <v>507106</v>
      </c>
      <c r="AC19" s="285"/>
      <c r="AD19" s="285"/>
      <c r="AE19" s="285"/>
      <c r="AF19" s="285"/>
      <c r="AG19" s="285"/>
      <c r="AH19" s="285"/>
      <c r="AI19" s="285"/>
      <c r="AJ19" s="285"/>
      <c r="AK19" s="285"/>
      <c r="AL19" s="285"/>
      <c r="AM19" s="285"/>
      <c r="AN19" s="285"/>
      <c r="AO19" s="285">
        <f t="shared" ref="AO19" si="22">SUBTOTAL(9,AO16:AO18)</f>
        <v>489</v>
      </c>
      <c r="AP19" s="285">
        <f t="shared" si="21"/>
        <v>527</v>
      </c>
      <c r="AQ19" s="285">
        <f>SUM(AQ16:AQ18)</f>
        <v>233</v>
      </c>
      <c r="AR19" s="285">
        <f t="shared" ref="AR19:AT19" si="23">SUM(AR16:AR18)</f>
        <v>249</v>
      </c>
      <c r="AS19" s="285">
        <f t="shared" si="23"/>
        <v>44</v>
      </c>
      <c r="AT19" s="285">
        <f t="shared" si="23"/>
        <v>0</v>
      </c>
      <c r="AU19" s="285">
        <f t="shared" si="21"/>
        <v>526</v>
      </c>
      <c r="AV19" s="285">
        <f t="shared" si="21"/>
        <v>46666500</v>
      </c>
      <c r="AW19" s="287">
        <f>ROUND(AU19/5000,2)</f>
        <v>0.11</v>
      </c>
      <c r="AX19" s="280">
        <f>ROUND(AW19*$AA$30*$AA$31*$AA$32*1.2,-2)</f>
        <v>211000</v>
      </c>
      <c r="AY19" s="271">
        <f>+AV19</f>
        <v>46666500</v>
      </c>
      <c r="AZ19" s="271">
        <f>AX19</f>
        <v>211000</v>
      </c>
      <c r="BA19" s="281">
        <f>AY19+AZ19</f>
        <v>46877500</v>
      </c>
      <c r="BB19" s="281">
        <f>ROUND(BA19/$BA$28*$BB$29,-2)</f>
        <v>40365100</v>
      </c>
      <c r="BC19" s="280">
        <f t="shared" si="12"/>
        <v>40154100</v>
      </c>
      <c r="BD19" s="280">
        <f t="shared" si="13"/>
        <v>211000</v>
      </c>
      <c r="BE19" s="282">
        <f t="shared" si="14"/>
        <v>40365100</v>
      </c>
      <c r="BF19" s="283">
        <f t="shared" si="8"/>
        <v>6512400</v>
      </c>
      <c r="BG19" s="283">
        <f t="shared" si="8"/>
        <v>0</v>
      </c>
      <c r="BH19" s="283">
        <f t="shared" si="8"/>
        <v>6512400</v>
      </c>
      <c r="BI19" s="288">
        <f>BE19/BA19</f>
        <v>0.86107620926883899</v>
      </c>
      <c r="BJ19" s="289">
        <f>12*BI19</f>
        <v>10.332914511226068</v>
      </c>
    </row>
    <row r="20" spans="1:62" s="284" customFormat="1" ht="25.5" outlineLevel="2" x14ac:dyDescent="0.2">
      <c r="A20" s="279">
        <v>10</v>
      </c>
      <c r="B20" s="261" t="s">
        <v>140</v>
      </c>
      <c r="C20" s="261" t="s">
        <v>9</v>
      </c>
      <c r="D20" s="270">
        <v>44</v>
      </c>
      <c r="E20" s="270">
        <v>59</v>
      </c>
      <c r="F20" s="270">
        <v>20</v>
      </c>
      <c r="G20" s="270"/>
      <c r="H20" s="270">
        <f>SUM(D20:G20)</f>
        <v>123</v>
      </c>
      <c r="I20" s="271">
        <f>(D20*D$7+E20*E$7+F20*F$7+G20*G$7)</f>
        <v>10626763</v>
      </c>
      <c r="J20" s="271"/>
      <c r="K20" s="271"/>
      <c r="L20" s="270">
        <f>SUM(J20:K20)</f>
        <v>0</v>
      </c>
      <c r="M20" s="271">
        <f>(J20*J$7+K20*K$7)</f>
        <v>0</v>
      </c>
      <c r="N20" s="271"/>
      <c r="O20" s="271"/>
      <c r="P20" s="270">
        <f>SUM(N20:N20)</f>
        <v>0</v>
      </c>
      <c r="Q20" s="271">
        <f>(N20*N$7)</f>
        <v>0</v>
      </c>
      <c r="R20" s="271"/>
      <c r="S20" s="271"/>
      <c r="T20" s="270">
        <f t="shared" si="1"/>
        <v>0</v>
      </c>
      <c r="U20" s="271">
        <f t="shared" si="2"/>
        <v>0</v>
      </c>
      <c r="V20" s="271"/>
      <c r="W20" s="271"/>
      <c r="X20" s="270">
        <f>SUM(V20:W20)</f>
        <v>0</v>
      </c>
      <c r="Y20" s="271">
        <f>(V20*V$7+W20*W$7)</f>
        <v>0</v>
      </c>
      <c r="Z20" s="271"/>
      <c r="AA20" s="270">
        <f>SUM(Z20:Z20)</f>
        <v>0</v>
      </c>
      <c r="AB20" s="271">
        <f>(Z20*Z$7)</f>
        <v>0</v>
      </c>
      <c r="AC20" s="271"/>
      <c r="AD20" s="271"/>
      <c r="AE20" s="271"/>
      <c r="AF20" s="271"/>
      <c r="AG20" s="271"/>
      <c r="AH20" s="271"/>
      <c r="AI20" s="271"/>
      <c r="AJ20" s="271"/>
      <c r="AK20" s="271"/>
      <c r="AL20" s="271"/>
      <c r="AM20" s="271"/>
      <c r="AN20" s="271"/>
      <c r="AO20" s="271">
        <v>124</v>
      </c>
      <c r="AP20" s="271">
        <v>119</v>
      </c>
      <c r="AQ20" s="271">
        <f t="shared" ref="AQ20" si="24">+D20+J20+N20+R20+V20+AC20+AG20</f>
        <v>44</v>
      </c>
      <c r="AR20" s="271">
        <f t="shared" ref="AR20" si="25">E20+K20+W20+Z20+S20+O20+AD20+AH20+AK20</f>
        <v>59</v>
      </c>
      <c r="AS20" s="271">
        <f t="shared" ref="AS20" si="26">+F20+AL20</f>
        <v>20</v>
      </c>
      <c r="AT20" s="271">
        <f>G20</f>
        <v>0</v>
      </c>
      <c r="AU20" s="271">
        <f>AQ20+AR20+AS20+AT20</f>
        <v>123</v>
      </c>
      <c r="AV20" s="271">
        <f>ROUND(I20+M20+Q20+U20+Y20+AB20+AF20+AJ20+AN20,-2)</f>
        <v>10626800</v>
      </c>
      <c r="AW20" s="280"/>
      <c r="AX20" s="280"/>
      <c r="AY20" s="271"/>
      <c r="AZ20" s="271"/>
      <c r="BA20" s="281"/>
      <c r="BB20" s="281"/>
      <c r="BC20" s="280">
        <f t="shared" si="12"/>
        <v>0</v>
      </c>
      <c r="BD20" s="280">
        <f t="shared" si="13"/>
        <v>0</v>
      </c>
      <c r="BE20" s="282">
        <f t="shared" si="14"/>
        <v>0</v>
      </c>
      <c r="BF20" s="283">
        <f t="shared" si="8"/>
        <v>0</v>
      </c>
      <c r="BG20" s="283">
        <f t="shared" si="8"/>
        <v>0</v>
      </c>
      <c r="BH20" s="283">
        <f t="shared" si="8"/>
        <v>0</v>
      </c>
      <c r="BI20" s="280"/>
      <c r="BJ20" s="280"/>
    </row>
    <row r="21" spans="1:62" s="284" customFormat="1" ht="25.5" outlineLevel="1" x14ac:dyDescent="0.2">
      <c r="A21" s="279"/>
      <c r="B21" s="290" t="s">
        <v>141</v>
      </c>
      <c r="C21" s="261"/>
      <c r="D21" s="270">
        <f t="shared" ref="D21:AV21" si="27">SUBTOTAL(9,D20:D20)</f>
        <v>44</v>
      </c>
      <c r="E21" s="270">
        <f t="shared" si="27"/>
        <v>59</v>
      </c>
      <c r="F21" s="270">
        <f t="shared" si="27"/>
        <v>20</v>
      </c>
      <c r="G21" s="270">
        <f t="shared" si="27"/>
        <v>0</v>
      </c>
      <c r="H21" s="270">
        <f t="shared" si="27"/>
        <v>123</v>
      </c>
      <c r="I21" s="270">
        <f t="shared" si="27"/>
        <v>10626763</v>
      </c>
      <c r="J21" s="270">
        <f t="shared" si="27"/>
        <v>0</v>
      </c>
      <c r="K21" s="270">
        <f t="shared" si="27"/>
        <v>0</v>
      </c>
      <c r="L21" s="270">
        <f t="shared" si="27"/>
        <v>0</v>
      </c>
      <c r="M21" s="270">
        <f t="shared" si="27"/>
        <v>0</v>
      </c>
      <c r="N21" s="270">
        <f t="shared" si="27"/>
        <v>0</v>
      </c>
      <c r="O21" s="270"/>
      <c r="P21" s="270">
        <f t="shared" si="27"/>
        <v>0</v>
      </c>
      <c r="Q21" s="270">
        <f t="shared" si="27"/>
        <v>0</v>
      </c>
      <c r="R21" s="270">
        <f t="shared" si="27"/>
        <v>0</v>
      </c>
      <c r="S21" s="270">
        <f t="shared" si="27"/>
        <v>0</v>
      </c>
      <c r="T21" s="270">
        <f t="shared" si="27"/>
        <v>0</v>
      </c>
      <c r="U21" s="270">
        <f t="shared" si="27"/>
        <v>0</v>
      </c>
      <c r="V21" s="270">
        <f t="shared" si="27"/>
        <v>0</v>
      </c>
      <c r="W21" s="270">
        <f t="shared" si="27"/>
        <v>0</v>
      </c>
      <c r="X21" s="270">
        <f t="shared" si="27"/>
        <v>0</v>
      </c>
      <c r="Y21" s="270">
        <f t="shared" si="27"/>
        <v>0</v>
      </c>
      <c r="Z21" s="270">
        <f t="shared" si="27"/>
        <v>0</v>
      </c>
      <c r="AA21" s="270">
        <f t="shared" si="27"/>
        <v>0</v>
      </c>
      <c r="AB21" s="270">
        <f t="shared" si="27"/>
        <v>0</v>
      </c>
      <c r="AC21" s="270"/>
      <c r="AD21" s="270"/>
      <c r="AE21" s="270"/>
      <c r="AF21" s="270"/>
      <c r="AG21" s="270"/>
      <c r="AH21" s="270"/>
      <c r="AI21" s="270"/>
      <c r="AJ21" s="270"/>
      <c r="AK21" s="270"/>
      <c r="AL21" s="270"/>
      <c r="AM21" s="270"/>
      <c r="AN21" s="270"/>
      <c r="AO21" s="270">
        <f t="shared" ref="AO21" si="28">SUBTOTAL(9,AO20:AO20)</f>
        <v>124</v>
      </c>
      <c r="AP21" s="270">
        <f t="shared" si="27"/>
        <v>119</v>
      </c>
      <c r="AQ21" s="270">
        <f t="shared" si="27"/>
        <v>44</v>
      </c>
      <c r="AR21" s="270">
        <f t="shared" si="27"/>
        <v>59</v>
      </c>
      <c r="AS21" s="270">
        <f t="shared" si="27"/>
        <v>20</v>
      </c>
      <c r="AT21" s="270">
        <f t="shared" si="27"/>
        <v>0</v>
      </c>
      <c r="AU21" s="270">
        <f t="shared" si="27"/>
        <v>123</v>
      </c>
      <c r="AV21" s="270">
        <f t="shared" si="27"/>
        <v>10626800</v>
      </c>
      <c r="AW21" s="287">
        <f>ROUND(AU21/5000,2)</f>
        <v>0.02</v>
      </c>
      <c r="AX21" s="280">
        <f>ROUND(AW21*$AA$30*$AA$31*$AA$32*1.2,-2)</f>
        <v>38400</v>
      </c>
      <c r="AY21" s="271">
        <f>+AV21</f>
        <v>10626800</v>
      </c>
      <c r="AZ21" s="271">
        <f>AX21</f>
        <v>38400</v>
      </c>
      <c r="BA21" s="281">
        <f>AY21+AZ21</f>
        <v>10665200</v>
      </c>
      <c r="BB21" s="281">
        <f>ROUND(BA21/$BA$28*$BB$29,-2)</f>
        <v>9183500</v>
      </c>
      <c r="BC21" s="280">
        <f t="shared" si="12"/>
        <v>9145100</v>
      </c>
      <c r="BD21" s="280">
        <f t="shared" si="13"/>
        <v>38400</v>
      </c>
      <c r="BE21" s="282">
        <f t="shared" si="14"/>
        <v>9183500</v>
      </c>
      <c r="BF21" s="283">
        <f t="shared" si="8"/>
        <v>1481700</v>
      </c>
      <c r="BG21" s="283">
        <f t="shared" si="8"/>
        <v>0</v>
      </c>
      <c r="BH21" s="283">
        <f t="shared" si="8"/>
        <v>1481700</v>
      </c>
      <c r="BI21" s="288">
        <f>BE21/BA21</f>
        <v>0.86107152233432094</v>
      </c>
      <c r="BJ21" s="289">
        <f>12*BI21</f>
        <v>10.332858268011851</v>
      </c>
    </row>
    <row r="22" spans="1:62" s="284" customFormat="1" outlineLevel="2" x14ac:dyDescent="0.2">
      <c r="A22" s="279">
        <v>11</v>
      </c>
      <c r="B22" s="261" t="s">
        <v>142</v>
      </c>
      <c r="C22" s="261" t="s">
        <v>3</v>
      </c>
      <c r="D22" s="292">
        <v>40</v>
      </c>
      <c r="E22" s="292">
        <v>47</v>
      </c>
      <c r="F22" s="292"/>
      <c r="G22" s="285"/>
      <c r="H22" s="270">
        <f>SUM(D22:G22)</f>
        <v>87</v>
      </c>
      <c r="I22" s="271">
        <f>(D22*D$7+E22*E$7+F22*F$7+G22*G$7)</f>
        <v>7179483</v>
      </c>
      <c r="J22" s="271"/>
      <c r="K22" s="271">
        <v>1</v>
      </c>
      <c r="L22" s="270">
        <f>SUM(J22:K22)</f>
        <v>1</v>
      </c>
      <c r="M22" s="271">
        <f>(J22*J$7+K22*K$7)</f>
        <v>164861</v>
      </c>
      <c r="N22" s="271"/>
      <c r="O22" s="271">
        <v>1</v>
      </c>
      <c r="P22" s="270">
        <f>SUM(N22:O22)</f>
        <v>1</v>
      </c>
      <c r="Q22" s="271">
        <f>+N22*N7+O22*O7</f>
        <v>246048</v>
      </c>
      <c r="R22" s="271"/>
      <c r="S22" s="271">
        <v>1</v>
      </c>
      <c r="T22" s="270">
        <f t="shared" si="1"/>
        <v>1</v>
      </c>
      <c r="U22" s="271">
        <f>(R22*R$7+$S$7*S22)</f>
        <v>499614</v>
      </c>
      <c r="V22" s="271"/>
      <c r="W22" s="271"/>
      <c r="X22" s="270">
        <f>SUM(V22:W22)</f>
        <v>0</v>
      </c>
      <c r="Y22" s="271">
        <f>(V22*V$7+W22*W$7)</f>
        <v>0</v>
      </c>
      <c r="Z22" s="271"/>
      <c r="AA22" s="270">
        <f>SUM(Z22:Z22)</f>
        <v>0</v>
      </c>
      <c r="AB22" s="271">
        <f>(Z22*Z$7)</f>
        <v>0</v>
      </c>
      <c r="AC22" s="271"/>
      <c r="AD22" s="271"/>
      <c r="AE22" s="271"/>
      <c r="AF22" s="271"/>
      <c r="AG22" s="271"/>
      <c r="AH22" s="271"/>
      <c r="AI22" s="271"/>
      <c r="AJ22" s="271"/>
      <c r="AK22" s="271"/>
      <c r="AL22" s="271"/>
      <c r="AM22" s="271"/>
      <c r="AN22" s="271"/>
      <c r="AO22" s="271">
        <v>74</v>
      </c>
      <c r="AP22" s="271">
        <v>80</v>
      </c>
      <c r="AQ22" s="271">
        <f t="shared" ref="AQ22" si="29">+D22+J22+N22+R22+V22+AC22+AG22</f>
        <v>40</v>
      </c>
      <c r="AR22" s="271">
        <f t="shared" ref="AR22" si="30">E22+K22+W22+Z22+S22+O22+AD22+AH22+AK22</f>
        <v>50</v>
      </c>
      <c r="AS22" s="271">
        <f t="shared" ref="AS22" si="31">+F22+AL22</f>
        <v>0</v>
      </c>
      <c r="AT22" s="271">
        <f>G22</f>
        <v>0</v>
      </c>
      <c r="AU22" s="271">
        <f>AQ22+AR22+AS22+AT22</f>
        <v>90</v>
      </c>
      <c r="AV22" s="271">
        <f>ROUND(I22+M22+Q22+U22+Y22+AB22+AF22+AJ22+AN22,-2)</f>
        <v>8090000</v>
      </c>
      <c r="AW22" s="280"/>
      <c r="AX22" s="280"/>
      <c r="AY22" s="271"/>
      <c r="AZ22" s="271"/>
      <c r="BA22" s="281"/>
      <c r="BB22" s="281"/>
      <c r="BC22" s="280">
        <f t="shared" si="12"/>
        <v>0</v>
      </c>
      <c r="BD22" s="280">
        <f t="shared" si="13"/>
        <v>0</v>
      </c>
      <c r="BE22" s="282">
        <f t="shared" si="14"/>
        <v>0</v>
      </c>
      <c r="BF22" s="283">
        <f t="shared" si="8"/>
        <v>0</v>
      </c>
      <c r="BG22" s="283">
        <f t="shared" si="8"/>
        <v>0</v>
      </c>
      <c r="BH22" s="283">
        <f t="shared" si="8"/>
        <v>0</v>
      </c>
      <c r="BI22" s="280"/>
      <c r="BJ22" s="280"/>
    </row>
    <row r="23" spans="1:62" s="284" customFormat="1" outlineLevel="1" x14ac:dyDescent="0.2">
      <c r="A23" s="279"/>
      <c r="B23" s="290" t="s">
        <v>143</v>
      </c>
      <c r="C23" s="261"/>
      <c r="D23" s="285">
        <f t="shared" ref="D23:AV23" si="32">SUBTOTAL(9,D22:D22)</f>
        <v>40</v>
      </c>
      <c r="E23" s="285">
        <f t="shared" si="32"/>
        <v>47</v>
      </c>
      <c r="F23" s="285">
        <f t="shared" si="32"/>
        <v>0</v>
      </c>
      <c r="G23" s="285">
        <f t="shared" si="32"/>
        <v>0</v>
      </c>
      <c r="H23" s="285">
        <f t="shared" si="32"/>
        <v>87</v>
      </c>
      <c r="I23" s="285">
        <f t="shared" si="32"/>
        <v>7179483</v>
      </c>
      <c r="J23" s="285">
        <f t="shared" si="32"/>
        <v>0</v>
      </c>
      <c r="K23" s="285">
        <f t="shared" si="32"/>
        <v>1</v>
      </c>
      <c r="L23" s="285">
        <f t="shared" si="32"/>
        <v>1</v>
      </c>
      <c r="M23" s="285">
        <f t="shared" si="32"/>
        <v>164861</v>
      </c>
      <c r="N23" s="285">
        <f t="shared" si="32"/>
        <v>0</v>
      </c>
      <c r="O23" s="285"/>
      <c r="P23" s="285">
        <f t="shared" si="32"/>
        <v>1</v>
      </c>
      <c r="Q23" s="285">
        <f t="shared" si="32"/>
        <v>246048</v>
      </c>
      <c r="R23" s="285">
        <f t="shared" si="32"/>
        <v>0</v>
      </c>
      <c r="S23" s="285">
        <f t="shared" si="32"/>
        <v>1</v>
      </c>
      <c r="T23" s="285">
        <f t="shared" si="32"/>
        <v>1</v>
      </c>
      <c r="U23" s="285">
        <f t="shared" si="32"/>
        <v>499614</v>
      </c>
      <c r="V23" s="285">
        <f t="shared" si="32"/>
        <v>0</v>
      </c>
      <c r="W23" s="285">
        <f t="shared" si="32"/>
        <v>0</v>
      </c>
      <c r="X23" s="285">
        <f t="shared" si="32"/>
        <v>0</v>
      </c>
      <c r="Y23" s="285">
        <f t="shared" si="32"/>
        <v>0</v>
      </c>
      <c r="Z23" s="285">
        <f t="shared" si="32"/>
        <v>0</v>
      </c>
      <c r="AA23" s="285">
        <f t="shared" si="32"/>
        <v>0</v>
      </c>
      <c r="AB23" s="285">
        <f t="shared" si="32"/>
        <v>0</v>
      </c>
      <c r="AC23" s="285"/>
      <c r="AD23" s="285"/>
      <c r="AE23" s="285"/>
      <c r="AF23" s="285"/>
      <c r="AG23" s="285"/>
      <c r="AH23" s="285"/>
      <c r="AI23" s="285"/>
      <c r="AJ23" s="285"/>
      <c r="AK23" s="285"/>
      <c r="AL23" s="285"/>
      <c r="AM23" s="285"/>
      <c r="AN23" s="285"/>
      <c r="AO23" s="285">
        <f t="shared" ref="AO23" si="33">SUBTOTAL(9,AO22:AO22)</f>
        <v>74</v>
      </c>
      <c r="AP23" s="285">
        <f t="shared" si="32"/>
        <v>80</v>
      </c>
      <c r="AQ23" s="285">
        <f t="shared" si="32"/>
        <v>40</v>
      </c>
      <c r="AR23" s="285">
        <f t="shared" si="32"/>
        <v>50</v>
      </c>
      <c r="AS23" s="285">
        <f t="shared" si="32"/>
        <v>0</v>
      </c>
      <c r="AT23" s="285">
        <f t="shared" si="32"/>
        <v>0</v>
      </c>
      <c r="AU23" s="285">
        <f t="shared" si="32"/>
        <v>90</v>
      </c>
      <c r="AV23" s="285">
        <f t="shared" si="32"/>
        <v>8090000</v>
      </c>
      <c r="AW23" s="287">
        <f>ROUND(AU23/5000,2)</f>
        <v>0.02</v>
      </c>
      <c r="AX23" s="280">
        <f>ROUND(AW23*$AA$30*$AA$31*$AA$32*1.2,-2)</f>
        <v>38400</v>
      </c>
      <c r="AY23" s="271">
        <f>+AV23</f>
        <v>8090000</v>
      </c>
      <c r="AZ23" s="271">
        <f>AX23</f>
        <v>38400</v>
      </c>
      <c r="BA23" s="281">
        <f>AY23+AZ23</f>
        <v>8128400</v>
      </c>
      <c r="BB23" s="281">
        <f>ROUND(BA23/$BA$28*$BB$29,-2)</f>
        <v>6999200</v>
      </c>
      <c r="BC23" s="280">
        <f t="shared" si="12"/>
        <v>6960800</v>
      </c>
      <c r="BD23" s="280">
        <f t="shared" si="13"/>
        <v>38400</v>
      </c>
      <c r="BE23" s="282">
        <f t="shared" si="14"/>
        <v>6999200</v>
      </c>
      <c r="BF23" s="283">
        <f t="shared" si="8"/>
        <v>1129200</v>
      </c>
      <c r="BG23" s="283">
        <f t="shared" si="8"/>
        <v>0</v>
      </c>
      <c r="BH23" s="283">
        <f t="shared" si="8"/>
        <v>1129200</v>
      </c>
      <c r="BI23" s="288">
        <f>BE23/BA23</f>
        <v>0.86107967127601992</v>
      </c>
      <c r="BJ23" s="289">
        <f>12*BI23</f>
        <v>10.332956055312239</v>
      </c>
    </row>
    <row r="24" spans="1:62" s="284" customFormat="1" ht="51" outlineLevel="2" x14ac:dyDescent="0.2">
      <c r="A24" s="279">
        <v>12</v>
      </c>
      <c r="B24" s="261" t="s">
        <v>144</v>
      </c>
      <c r="C24" s="261" t="s">
        <v>8</v>
      </c>
      <c r="D24" s="285">
        <v>18</v>
      </c>
      <c r="E24" s="285">
        <v>16</v>
      </c>
      <c r="F24" s="293"/>
      <c r="G24" s="285"/>
      <c r="H24" s="270">
        <f>SUM(D24:G24)</f>
        <v>34</v>
      </c>
      <c r="I24" s="271">
        <f>(D24*D$7+E24*E$7+F24*F$7+G24*G$7)</f>
        <v>2745488</v>
      </c>
      <c r="J24" s="271"/>
      <c r="K24" s="271"/>
      <c r="L24" s="270">
        <f>SUM(J24:K24)</f>
        <v>0</v>
      </c>
      <c r="M24" s="271">
        <f>(J24*J$7+K24*K$7)</f>
        <v>0</v>
      </c>
      <c r="N24" s="271"/>
      <c r="O24" s="271"/>
      <c r="P24" s="270">
        <f>SUM(N24:N24)</f>
        <v>0</v>
      </c>
      <c r="Q24" s="271">
        <f>(N24*N$7)</f>
        <v>0</v>
      </c>
      <c r="R24" s="271"/>
      <c r="S24" s="271"/>
      <c r="T24" s="270">
        <f t="shared" si="1"/>
        <v>0</v>
      </c>
      <c r="U24" s="271">
        <f t="shared" si="2"/>
        <v>0</v>
      </c>
      <c r="V24" s="271"/>
      <c r="W24" s="271"/>
      <c r="X24" s="270">
        <f>SUM(V24:W24)</f>
        <v>0</v>
      </c>
      <c r="Y24" s="271">
        <f>(V24*V$7+W24*W$7)</f>
        <v>0</v>
      </c>
      <c r="Z24" s="271"/>
      <c r="AA24" s="270">
        <f>SUM(Z24:Z24)</f>
        <v>0</v>
      </c>
      <c r="AB24" s="271">
        <f>(Z24*Z$7)</f>
        <v>0</v>
      </c>
      <c r="AC24" s="271"/>
      <c r="AD24" s="271"/>
      <c r="AE24" s="271"/>
      <c r="AF24" s="271"/>
      <c r="AG24" s="271"/>
      <c r="AH24" s="271"/>
      <c r="AI24" s="271"/>
      <c r="AJ24" s="271"/>
      <c r="AK24" s="271"/>
      <c r="AL24" s="271"/>
      <c r="AM24" s="271"/>
      <c r="AN24" s="271"/>
      <c r="AO24" s="271">
        <v>34</v>
      </c>
      <c r="AP24" s="271">
        <v>38</v>
      </c>
      <c r="AQ24" s="271">
        <f t="shared" ref="AQ24" si="34">+D24+J24+N24+R24+V24+AC24+AG24</f>
        <v>18</v>
      </c>
      <c r="AR24" s="271">
        <f t="shared" ref="AR24" si="35">E24+K24+W24+Z24+S24+O24+AD24+AH24+AK24</f>
        <v>16</v>
      </c>
      <c r="AS24" s="271">
        <f t="shared" ref="AS24" si="36">+F24+AL24</f>
        <v>0</v>
      </c>
      <c r="AT24" s="271">
        <f>G24</f>
        <v>0</v>
      </c>
      <c r="AU24" s="271">
        <f>AQ24+AR24+AS24+AT24</f>
        <v>34</v>
      </c>
      <c r="AV24" s="271">
        <f>ROUND(I24+M24+Q24+U24+Y24+AB24+AF24+AJ24+AN24,-2)</f>
        <v>2745500</v>
      </c>
      <c r="AW24" s="280"/>
      <c r="AX24" s="280"/>
      <c r="AY24" s="271"/>
      <c r="AZ24" s="271"/>
      <c r="BA24" s="281"/>
      <c r="BB24" s="281"/>
      <c r="BC24" s="280">
        <f t="shared" si="12"/>
        <v>0</v>
      </c>
      <c r="BD24" s="280">
        <f t="shared" si="13"/>
        <v>0</v>
      </c>
      <c r="BE24" s="282">
        <f t="shared" si="14"/>
        <v>0</v>
      </c>
      <c r="BF24" s="283">
        <f t="shared" si="8"/>
        <v>0</v>
      </c>
      <c r="BG24" s="283">
        <f t="shared" si="8"/>
        <v>0</v>
      </c>
      <c r="BH24" s="283">
        <f t="shared" si="8"/>
        <v>0</v>
      </c>
      <c r="BI24" s="280"/>
      <c r="BJ24" s="280"/>
    </row>
    <row r="25" spans="1:62" s="284" customFormat="1" outlineLevel="1" x14ac:dyDescent="0.2">
      <c r="A25" s="279"/>
      <c r="B25" s="290" t="s">
        <v>145</v>
      </c>
      <c r="C25" s="261"/>
      <c r="D25" s="285">
        <f t="shared" ref="D25:AV25" si="37">SUBTOTAL(9,D24:D24)</f>
        <v>18</v>
      </c>
      <c r="E25" s="285">
        <f t="shared" si="37"/>
        <v>16</v>
      </c>
      <c r="F25" s="285">
        <f t="shared" si="37"/>
        <v>0</v>
      </c>
      <c r="G25" s="285">
        <f t="shared" si="37"/>
        <v>0</v>
      </c>
      <c r="H25" s="285">
        <f t="shared" si="37"/>
        <v>34</v>
      </c>
      <c r="I25" s="285">
        <f t="shared" si="37"/>
        <v>2745488</v>
      </c>
      <c r="J25" s="285">
        <f t="shared" si="37"/>
        <v>0</v>
      </c>
      <c r="K25" s="285">
        <f t="shared" si="37"/>
        <v>0</v>
      </c>
      <c r="L25" s="285">
        <f t="shared" si="37"/>
        <v>0</v>
      </c>
      <c r="M25" s="285">
        <f t="shared" si="37"/>
        <v>0</v>
      </c>
      <c r="N25" s="285">
        <f t="shared" si="37"/>
        <v>0</v>
      </c>
      <c r="O25" s="285"/>
      <c r="P25" s="285">
        <f t="shared" si="37"/>
        <v>0</v>
      </c>
      <c r="Q25" s="285">
        <f t="shared" si="37"/>
        <v>0</v>
      </c>
      <c r="R25" s="285">
        <f t="shared" si="37"/>
        <v>0</v>
      </c>
      <c r="S25" s="285">
        <f t="shared" si="37"/>
        <v>0</v>
      </c>
      <c r="T25" s="285">
        <f t="shared" si="37"/>
        <v>0</v>
      </c>
      <c r="U25" s="285">
        <f t="shared" si="37"/>
        <v>0</v>
      </c>
      <c r="V25" s="285">
        <f t="shared" si="37"/>
        <v>0</v>
      </c>
      <c r="W25" s="285">
        <f t="shared" si="37"/>
        <v>0</v>
      </c>
      <c r="X25" s="285">
        <f t="shared" si="37"/>
        <v>0</v>
      </c>
      <c r="Y25" s="285">
        <f t="shared" si="37"/>
        <v>0</v>
      </c>
      <c r="Z25" s="285">
        <f t="shared" si="37"/>
        <v>0</v>
      </c>
      <c r="AA25" s="285">
        <f t="shared" si="37"/>
        <v>0</v>
      </c>
      <c r="AB25" s="285">
        <f t="shared" si="37"/>
        <v>0</v>
      </c>
      <c r="AC25" s="285"/>
      <c r="AD25" s="285"/>
      <c r="AE25" s="285"/>
      <c r="AF25" s="285"/>
      <c r="AG25" s="285"/>
      <c r="AH25" s="285"/>
      <c r="AI25" s="285"/>
      <c r="AJ25" s="285"/>
      <c r="AK25" s="285"/>
      <c r="AL25" s="285"/>
      <c r="AM25" s="285"/>
      <c r="AN25" s="285"/>
      <c r="AO25" s="285">
        <f t="shared" ref="AO25" si="38">SUBTOTAL(9,AO24:AO24)</f>
        <v>34</v>
      </c>
      <c r="AP25" s="285">
        <f t="shared" si="37"/>
        <v>38</v>
      </c>
      <c r="AQ25" s="285">
        <f t="shared" si="37"/>
        <v>18</v>
      </c>
      <c r="AR25" s="285">
        <f t="shared" si="37"/>
        <v>16</v>
      </c>
      <c r="AS25" s="285">
        <f t="shared" si="37"/>
        <v>0</v>
      </c>
      <c r="AT25" s="285">
        <f t="shared" si="37"/>
        <v>0</v>
      </c>
      <c r="AU25" s="285">
        <f t="shared" si="37"/>
        <v>34</v>
      </c>
      <c r="AV25" s="285">
        <f t="shared" si="37"/>
        <v>2745500</v>
      </c>
      <c r="AW25" s="287">
        <f>ROUND(AU25/5000,2)</f>
        <v>0.01</v>
      </c>
      <c r="AX25" s="280">
        <f>ROUND(AW25*$AA$30*$AA$31*$AA$32*1.2,-2)</f>
        <v>19200</v>
      </c>
      <c r="AY25" s="271">
        <f>+AV25</f>
        <v>2745500</v>
      </c>
      <c r="AZ25" s="271">
        <f>AX25</f>
        <v>19200</v>
      </c>
      <c r="BA25" s="281">
        <f>AY25+AZ25</f>
        <v>2764700</v>
      </c>
      <c r="BB25" s="281">
        <f>ROUND(BA25/$BA$28*$BB$29,-2)</f>
        <v>2380600</v>
      </c>
      <c r="BC25" s="280">
        <f t="shared" si="12"/>
        <v>2361400</v>
      </c>
      <c r="BD25" s="280">
        <f t="shared" si="13"/>
        <v>19200</v>
      </c>
      <c r="BE25" s="282">
        <f t="shared" si="14"/>
        <v>2380600</v>
      </c>
      <c r="BF25" s="283">
        <f t="shared" si="8"/>
        <v>384100</v>
      </c>
      <c r="BG25" s="283">
        <f t="shared" si="8"/>
        <v>0</v>
      </c>
      <c r="BH25" s="283">
        <f t="shared" si="8"/>
        <v>384100</v>
      </c>
      <c r="BI25" s="288">
        <f>BE25/BA25</f>
        <v>0.86106991717003656</v>
      </c>
      <c r="BJ25" s="289">
        <f>12*BI25</f>
        <v>10.332839006040439</v>
      </c>
    </row>
    <row r="26" spans="1:62" s="284" customFormat="1" ht="25.5" outlineLevel="2" x14ac:dyDescent="0.2">
      <c r="A26" s="279">
        <v>13</v>
      </c>
      <c r="B26" s="261" t="s">
        <v>110</v>
      </c>
      <c r="C26" s="261" t="s">
        <v>4</v>
      </c>
      <c r="D26" s="285">
        <v>81</v>
      </c>
      <c r="E26" s="285">
        <v>100</v>
      </c>
      <c r="F26" s="285">
        <v>30</v>
      </c>
      <c r="G26" s="285"/>
      <c r="H26" s="270">
        <f>SUM(D26:G26)</f>
        <v>211</v>
      </c>
      <c r="I26" s="271">
        <f>(D26*D$7+E26*E$7+F26*F$7+G26*G$7)</f>
        <v>18055298</v>
      </c>
      <c r="J26" s="271"/>
      <c r="K26" s="271"/>
      <c r="L26" s="270">
        <f>SUM(J26:K26)</f>
        <v>0</v>
      </c>
      <c r="M26" s="271">
        <f>(J26*J$7+K26*K$7)</f>
        <v>0</v>
      </c>
      <c r="N26" s="271"/>
      <c r="O26" s="271"/>
      <c r="P26" s="270">
        <f>SUM(N26:N26)</f>
        <v>0</v>
      </c>
      <c r="Q26" s="271">
        <f>(N26*N$7)</f>
        <v>0</v>
      </c>
      <c r="R26" s="271"/>
      <c r="S26" s="271"/>
      <c r="T26" s="270">
        <f t="shared" si="1"/>
        <v>0</v>
      </c>
      <c r="U26" s="271">
        <f t="shared" si="2"/>
        <v>0</v>
      </c>
      <c r="V26" s="271"/>
      <c r="W26" s="271"/>
      <c r="X26" s="270">
        <f>SUM(V26:W26)</f>
        <v>0</v>
      </c>
      <c r="Y26" s="271">
        <f>(V26*V$7+W26*W$7)</f>
        <v>0</v>
      </c>
      <c r="Z26" s="271"/>
      <c r="AA26" s="270">
        <f>SUM(Z26:Z26)</f>
        <v>0</v>
      </c>
      <c r="AB26" s="271">
        <f>(Z26*Z$7)</f>
        <v>0</v>
      </c>
      <c r="AC26" s="271"/>
      <c r="AD26" s="271"/>
      <c r="AE26" s="271"/>
      <c r="AF26" s="271"/>
      <c r="AG26" s="271"/>
      <c r="AH26" s="271"/>
      <c r="AI26" s="271"/>
      <c r="AJ26" s="271"/>
      <c r="AK26" s="271"/>
      <c r="AL26" s="271"/>
      <c r="AM26" s="271"/>
      <c r="AN26" s="271"/>
      <c r="AO26" s="271">
        <v>196</v>
      </c>
      <c r="AP26" s="271">
        <v>203</v>
      </c>
      <c r="AQ26" s="271">
        <f t="shared" ref="AQ26" si="39">+D26+J26+N26+R26+V26+AC26+AG26</f>
        <v>81</v>
      </c>
      <c r="AR26" s="271">
        <f t="shared" ref="AR26" si="40">E26+K26+W26+Z26+S26+O26+AD26+AH26+AK26</f>
        <v>100</v>
      </c>
      <c r="AS26" s="271">
        <f t="shared" ref="AS26" si="41">+F26+AL26</f>
        <v>30</v>
      </c>
      <c r="AT26" s="271">
        <f>G26</f>
        <v>0</v>
      </c>
      <c r="AU26" s="271">
        <f>AQ26+AR26+AS26+AT26</f>
        <v>211</v>
      </c>
      <c r="AV26" s="271">
        <f>ROUND(I26+M26+Q26+U26+Y26+AB26+AF26+AJ26+AN26,-2)</f>
        <v>18055300</v>
      </c>
      <c r="AW26" s="280"/>
      <c r="AX26" s="280"/>
      <c r="AY26" s="271"/>
      <c r="AZ26" s="271"/>
      <c r="BA26" s="281"/>
      <c r="BB26" s="281"/>
      <c r="BC26" s="280">
        <f t="shared" si="12"/>
        <v>0</v>
      </c>
      <c r="BD26" s="280">
        <f t="shared" si="13"/>
        <v>0</v>
      </c>
      <c r="BE26" s="282">
        <f t="shared" si="14"/>
        <v>0</v>
      </c>
      <c r="BF26" s="283">
        <f t="shared" si="8"/>
        <v>0</v>
      </c>
      <c r="BG26" s="283">
        <f t="shared" si="8"/>
        <v>0</v>
      </c>
      <c r="BH26" s="283">
        <f t="shared" si="8"/>
        <v>0</v>
      </c>
      <c r="BI26" s="280"/>
      <c r="BJ26" s="280"/>
    </row>
    <row r="27" spans="1:62" s="284" customFormat="1" ht="25.5" outlineLevel="1" x14ac:dyDescent="0.2">
      <c r="A27" s="279"/>
      <c r="B27" s="290" t="s">
        <v>114</v>
      </c>
      <c r="C27" s="261"/>
      <c r="D27" s="285">
        <f t="shared" ref="D27:AV27" si="42">SUBTOTAL(9,D26:D26)</f>
        <v>81</v>
      </c>
      <c r="E27" s="285">
        <f t="shared" si="42"/>
        <v>100</v>
      </c>
      <c r="F27" s="285">
        <f t="shared" si="42"/>
        <v>30</v>
      </c>
      <c r="G27" s="285">
        <f t="shared" si="42"/>
        <v>0</v>
      </c>
      <c r="H27" s="285">
        <f t="shared" si="42"/>
        <v>211</v>
      </c>
      <c r="I27" s="285">
        <f t="shared" si="42"/>
        <v>18055298</v>
      </c>
      <c r="J27" s="285">
        <f t="shared" si="42"/>
        <v>0</v>
      </c>
      <c r="K27" s="285">
        <f t="shared" si="42"/>
        <v>0</v>
      </c>
      <c r="L27" s="285">
        <f t="shared" si="42"/>
        <v>0</v>
      </c>
      <c r="M27" s="285">
        <f t="shared" si="42"/>
        <v>0</v>
      </c>
      <c r="N27" s="285">
        <f t="shared" si="42"/>
        <v>0</v>
      </c>
      <c r="O27" s="285"/>
      <c r="P27" s="285">
        <f t="shared" si="42"/>
        <v>0</v>
      </c>
      <c r="Q27" s="285">
        <f t="shared" si="42"/>
        <v>0</v>
      </c>
      <c r="R27" s="285">
        <f t="shared" si="42"/>
        <v>0</v>
      </c>
      <c r="S27" s="285">
        <f t="shared" ref="S27:U27" si="43">SUBTOTAL(9,S26:S26)</f>
        <v>0</v>
      </c>
      <c r="T27" s="285">
        <f t="shared" si="43"/>
        <v>0</v>
      </c>
      <c r="U27" s="285">
        <f t="shared" si="43"/>
        <v>0</v>
      </c>
      <c r="V27" s="285">
        <f t="shared" si="42"/>
        <v>0</v>
      </c>
      <c r="W27" s="285">
        <f t="shared" si="42"/>
        <v>0</v>
      </c>
      <c r="X27" s="285">
        <f t="shared" si="42"/>
        <v>0</v>
      </c>
      <c r="Y27" s="285">
        <f t="shared" si="42"/>
        <v>0</v>
      </c>
      <c r="Z27" s="285">
        <f t="shared" si="42"/>
        <v>0</v>
      </c>
      <c r="AA27" s="285">
        <f t="shared" si="42"/>
        <v>0</v>
      </c>
      <c r="AB27" s="285">
        <f t="shared" si="42"/>
        <v>0</v>
      </c>
      <c r="AC27" s="285"/>
      <c r="AD27" s="285"/>
      <c r="AE27" s="285"/>
      <c r="AF27" s="285"/>
      <c r="AG27" s="285"/>
      <c r="AH27" s="285"/>
      <c r="AI27" s="285"/>
      <c r="AJ27" s="285"/>
      <c r="AK27" s="285"/>
      <c r="AL27" s="285"/>
      <c r="AM27" s="285"/>
      <c r="AN27" s="285"/>
      <c r="AO27" s="285">
        <f t="shared" si="42"/>
        <v>196</v>
      </c>
      <c r="AP27" s="285">
        <f t="shared" ref="AP27" si="44">SUBTOTAL(9,AP26:AP26)</f>
        <v>203</v>
      </c>
      <c r="AQ27" s="285">
        <f t="shared" si="42"/>
        <v>81</v>
      </c>
      <c r="AR27" s="285">
        <f t="shared" ref="AR27:AU27" si="45">SUBTOTAL(9,AR26:AR26)</f>
        <v>100</v>
      </c>
      <c r="AS27" s="285">
        <f t="shared" si="45"/>
        <v>30</v>
      </c>
      <c r="AT27" s="285">
        <f t="shared" si="45"/>
        <v>0</v>
      </c>
      <c r="AU27" s="285">
        <f t="shared" si="45"/>
        <v>211</v>
      </c>
      <c r="AV27" s="285">
        <f t="shared" si="42"/>
        <v>18055300</v>
      </c>
      <c r="AW27" s="287">
        <f>ROUND(AU27/5000,2)</f>
        <v>0.04</v>
      </c>
      <c r="AX27" s="280">
        <f>ROUND(AW27*$AA$30*$AA$31*$AA$32*1.2,-2)</f>
        <v>76700</v>
      </c>
      <c r="AY27" s="271">
        <f>+AV27</f>
        <v>18055300</v>
      </c>
      <c r="AZ27" s="271">
        <f>AX27</f>
        <v>76700</v>
      </c>
      <c r="BA27" s="281">
        <f>AY27+AZ27</f>
        <v>18132000</v>
      </c>
      <c r="BB27" s="281">
        <f>ROUND(BA27/$BA$28*$BB$29,-2)</f>
        <v>15613000</v>
      </c>
      <c r="BC27" s="280">
        <f t="shared" si="12"/>
        <v>15536300</v>
      </c>
      <c r="BD27" s="280">
        <f t="shared" si="13"/>
        <v>76700</v>
      </c>
      <c r="BE27" s="282">
        <f t="shared" si="14"/>
        <v>15613000</v>
      </c>
      <c r="BF27" s="283">
        <f t="shared" si="8"/>
        <v>2519000</v>
      </c>
      <c r="BG27" s="283">
        <f t="shared" si="8"/>
        <v>0</v>
      </c>
      <c r="BH27" s="283">
        <f t="shared" si="8"/>
        <v>2519000</v>
      </c>
      <c r="BI27" s="288">
        <f>BE27/BA27</f>
        <v>0.86107434370174274</v>
      </c>
      <c r="BJ27" s="289">
        <f>12*BI27</f>
        <v>10.332892124420912</v>
      </c>
    </row>
    <row r="28" spans="1:62" s="284" customFormat="1" ht="11.25" customHeight="1" x14ac:dyDescent="0.2">
      <c r="A28" s="279"/>
      <c r="B28" s="290" t="s">
        <v>115</v>
      </c>
      <c r="C28" s="261"/>
      <c r="D28" s="285">
        <f>+D13+D15+D19+D21+D23+D25+D27</f>
        <v>912</v>
      </c>
      <c r="E28" s="285">
        <f>+E13+E15+E19+E21+E23+E25+E27</f>
        <v>1081</v>
      </c>
      <c r="F28" s="285">
        <f t="shared" ref="F28:I28" si="46">+F13+F15+F19+F21+F23+F25+F27</f>
        <v>273</v>
      </c>
      <c r="G28" s="285">
        <f t="shared" si="46"/>
        <v>0</v>
      </c>
      <c r="H28" s="285">
        <f t="shared" si="46"/>
        <v>2266</v>
      </c>
      <c r="I28" s="285">
        <f t="shared" si="46"/>
        <v>192443894</v>
      </c>
      <c r="J28" s="285">
        <f t="shared" ref="J28" si="47">+J13+J15+J19+J21+J23+J25+J27</f>
        <v>0</v>
      </c>
      <c r="K28" s="285">
        <f t="shared" ref="K28" si="48">+K13+K15+K19+K21+K23+K25+K27</f>
        <v>1</v>
      </c>
      <c r="L28" s="285">
        <f t="shared" ref="L28" si="49">+L13+L15+L19+L21+L23+L25+L27</f>
        <v>1</v>
      </c>
      <c r="M28" s="285">
        <f t="shared" ref="M28" si="50">+M13+M15+M19+M21+M23+M25+M27</f>
        <v>164861</v>
      </c>
      <c r="N28" s="285">
        <f t="shared" ref="N28" si="51">+N13+N15+N19+N21+N23+N25+N27</f>
        <v>1</v>
      </c>
      <c r="O28" s="285">
        <f t="shared" ref="O28" si="52">+O13+O15+O19+O21+O23+O25+O27</f>
        <v>1</v>
      </c>
      <c r="P28" s="285">
        <f t="shared" ref="P28" si="53">+P13+P15+P19+P21+P23+P25+P27</f>
        <v>3</v>
      </c>
      <c r="Q28" s="285">
        <f t="shared" ref="Q28" si="54">+Q13+Q15+Q19+Q21+Q23+Q25+Q27</f>
        <v>668030</v>
      </c>
      <c r="R28" s="285">
        <f t="shared" ref="R28" si="55">+R13+R15+R19+R21+R23+R25+R27</f>
        <v>0</v>
      </c>
      <c r="S28" s="285">
        <f t="shared" ref="S28" si="56">+S13+S15+S19+S21+S23+S25+S27</f>
        <v>1</v>
      </c>
      <c r="T28" s="285">
        <f t="shared" ref="T28" si="57">+T13+T15+T19+T21+T23+T25+T27</f>
        <v>1</v>
      </c>
      <c r="U28" s="285">
        <f t="shared" ref="U28" si="58">+U13+U15+U19+U21+U23+U25+U27</f>
        <v>499614</v>
      </c>
      <c r="V28" s="285">
        <f t="shared" ref="V28" si="59">+V13+V15+V19+V21+V23+V25+V27</f>
        <v>7</v>
      </c>
      <c r="W28" s="285">
        <f t="shared" ref="W28" si="60">+W13+W15+W19+W21+W23+W25+W27</f>
        <v>3</v>
      </c>
      <c r="X28" s="285">
        <f t="shared" ref="X28" si="61">+X13+X15+X19+X21+X23+X25+X27</f>
        <v>10</v>
      </c>
      <c r="Y28" s="285">
        <f t="shared" ref="Y28" si="62">+Y13+Y15+Y19+Y21+Y23+Y25+Y27</f>
        <v>2781549</v>
      </c>
      <c r="Z28" s="285">
        <f t="shared" ref="Z28" si="63">+Z13+Z15+Z19+Z21+Z23+Z25+Z27</f>
        <v>3</v>
      </c>
      <c r="AA28" s="285">
        <f t="shared" ref="AA28" si="64">+AA13+AA15+AA19+AA21+AA23+AA25+AA27</f>
        <v>3</v>
      </c>
      <c r="AB28" s="285">
        <f t="shared" ref="AB28" si="65">+AB13+AB15+AB19+AB21+AB23+AB25+AB27</f>
        <v>1521318</v>
      </c>
      <c r="AC28" s="285">
        <f t="shared" ref="AC28" si="66">+AC13+AC15+AC19+AC21+AC23+AC25+AC27</f>
        <v>53</v>
      </c>
      <c r="AD28" s="285">
        <f t="shared" ref="AD28" si="67">+AD13+AD15+AD19+AD21+AD23+AD25+AD27</f>
        <v>39</v>
      </c>
      <c r="AE28" s="285">
        <f t="shared" ref="AE28" si="68">+AE13+AE15+AE19+AE21+AE23+AE25+AE27</f>
        <v>92</v>
      </c>
      <c r="AF28" s="285">
        <f t="shared" ref="AF28" si="69">+AF13+AF15+AF19+AF21+AF23+AF25+AF27</f>
        <v>4337030</v>
      </c>
      <c r="AG28" s="285">
        <f t="shared" ref="AG28" si="70">+AG13+AG15+AG19+AG21+AG23+AG25+AG27</f>
        <v>1</v>
      </c>
      <c r="AH28" s="285">
        <f t="shared" ref="AH28" si="71">+AH13+AH15+AH19+AH21+AH23+AH25+AH27</f>
        <v>8</v>
      </c>
      <c r="AI28" s="285">
        <f t="shared" ref="AI28" si="72">+AI13+AI15+AI19+AI21+AI23+AI25+AI27</f>
        <v>9</v>
      </c>
      <c r="AJ28" s="285">
        <f t="shared" ref="AJ28" si="73">+AJ13+AJ15+AJ19+AJ21+AJ23+AJ25+AJ27</f>
        <v>218916</v>
      </c>
      <c r="AK28" s="285">
        <f t="shared" ref="AK28" si="74">+AK13+AK15+AK19+AK21+AK23+AK25+AK27</f>
        <v>1</v>
      </c>
      <c r="AL28" s="285">
        <f t="shared" ref="AL28" si="75">+AL13+AL15+AL19+AL21+AL23+AL25+AL27</f>
        <v>1</v>
      </c>
      <c r="AM28" s="285">
        <f t="shared" ref="AM28" si="76">+AM13+AM15+AM19+AM21+AM23+AM25+AM27</f>
        <v>2</v>
      </c>
      <c r="AN28" s="285">
        <f t="shared" ref="AN28" si="77">+AN13+AN15+AN19+AN21+AN23+AN25+AN27</f>
        <v>867078</v>
      </c>
      <c r="AO28" s="285">
        <f t="shared" ref="AO28:AP28" si="78">+AO13+AO15+AO19+AO21+AO23+AO25+AO27</f>
        <v>1370</v>
      </c>
      <c r="AP28" s="285">
        <f t="shared" si="78"/>
        <v>1576</v>
      </c>
      <c r="AQ28" s="285">
        <f t="shared" ref="AQ28" si="79">+AQ13+AQ15+AQ19+AQ21+AQ23+AQ25+AQ27</f>
        <v>974</v>
      </c>
      <c r="AR28" s="285">
        <f t="shared" ref="AR28" si="80">+AR13+AR15+AR19+AR21+AR23+AR25+AR27</f>
        <v>1139</v>
      </c>
      <c r="AS28" s="285">
        <f t="shared" ref="AS28" si="81">+AS13+AS15+AS19+AS21+AS23+AS25+AS27</f>
        <v>274</v>
      </c>
      <c r="AT28" s="285">
        <f t="shared" ref="AT28" si="82">+AT13+AT15+AT19+AT21+AT23+AT25+AT27</f>
        <v>0</v>
      </c>
      <c r="AU28" s="285">
        <f t="shared" ref="AU28" si="83">+AU13+AU15+AU19+AU21+AU23+AU25+AU27</f>
        <v>2387</v>
      </c>
      <c r="AV28" s="285">
        <f t="shared" ref="AV28" si="84">+AV13+AV15+AV19+AV21+AV23+AV25+AV27</f>
        <v>203502300</v>
      </c>
      <c r="AW28" s="287">
        <f>ROUND(AU28/5000,2)</f>
        <v>0.48</v>
      </c>
      <c r="AX28" s="285">
        <f t="shared" ref="AX28" si="85">+AX13+AX15+AX19+AX21+AX23+AX25+AX27</f>
        <v>940000</v>
      </c>
      <c r="AY28" s="285">
        <f t="shared" ref="AY28" si="86">+AY13+AY15+AY19+AY21+AY23+AY25+AY27</f>
        <v>203502300</v>
      </c>
      <c r="AZ28" s="285">
        <f t="shared" ref="AZ28" si="87">+AZ13+AZ15+AZ19+AZ21+AZ23+AZ25+AZ27</f>
        <v>940000</v>
      </c>
      <c r="BA28" s="285">
        <f t="shared" ref="BA28" si="88">+BA13+BA15+BA19+BA21+BA23+BA25+BA27</f>
        <v>204442300</v>
      </c>
      <c r="BB28" s="285">
        <f>+BB13+BB15+BB19+BB21+BB23+BB25+BB27</f>
        <v>176040200</v>
      </c>
      <c r="BC28" s="285">
        <f t="shared" ref="BC28" si="89">+BC13+BC15+BC19+BC21+BC23+BC25+BC27</f>
        <v>175100200</v>
      </c>
      <c r="BD28" s="285">
        <f t="shared" ref="BD28" si="90">+BD13+BD15+BD19+BD21+BD23+BD25+BD27</f>
        <v>940000</v>
      </c>
      <c r="BE28" s="285">
        <f t="shared" ref="BE28" si="91">+BE13+BE15+BE19+BE21+BE23+BE25+BE27</f>
        <v>176040200</v>
      </c>
      <c r="BF28" s="285">
        <f t="shared" ref="BF28" si="92">+BF13+BF15+BF19+BF21+BF23+BF25+BF27</f>
        <v>28402100</v>
      </c>
      <c r="BG28" s="285">
        <f t="shared" ref="BG28" si="93">+BG13+BG15+BG19+BG21+BG23+BG25+BG27</f>
        <v>0</v>
      </c>
      <c r="BH28" s="285">
        <f t="shared" ref="BH28" si="94">+BH13+BH15+BH19+BH21+BH23+BH25+BH27</f>
        <v>28402100</v>
      </c>
      <c r="BI28" s="288">
        <f>BE28/BA28</f>
        <v>0.86107522758255017</v>
      </c>
      <c r="BJ28" s="289">
        <f>12*BI28</f>
        <v>10.332902730990602</v>
      </c>
    </row>
    <row r="29" spans="1:62" x14ac:dyDescent="0.2">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f>+AU28-AP28</f>
        <v>811</v>
      </c>
      <c r="AV29" s="295"/>
      <c r="AW29" s="295"/>
      <c r="AX29" s="295"/>
      <c r="AY29" s="295"/>
      <c r="AZ29" s="295"/>
      <c r="BA29" s="295"/>
      <c r="BB29" s="296">
        <v>176040200</v>
      </c>
      <c r="BC29" s="295"/>
      <c r="BD29" s="295"/>
      <c r="BE29" s="296"/>
      <c r="BF29" s="295">
        <f>+BA28-BE28</f>
        <v>28402100</v>
      </c>
      <c r="BG29" s="295"/>
      <c r="BH29" s="295">
        <f>+BA28-BE28</f>
        <v>28402100</v>
      </c>
      <c r="BI29" s="295"/>
      <c r="BJ29" s="295"/>
    </row>
    <row r="30" spans="1:62" x14ac:dyDescent="0.2">
      <c r="W30" s="297" t="s">
        <v>116</v>
      </c>
      <c r="X30" s="297"/>
      <c r="Y30" s="297"/>
      <c r="Z30" s="297"/>
      <c r="AA30" s="318">
        <f>21206.6*1.04</f>
        <v>22054.863999999998</v>
      </c>
      <c r="AB30" s="318"/>
      <c r="AC30" s="298"/>
      <c r="AD30" s="298"/>
      <c r="AE30" s="298"/>
      <c r="AF30" s="298"/>
      <c r="AG30" s="298"/>
      <c r="AH30" s="298"/>
      <c r="AI30" s="298"/>
      <c r="AJ30" s="298"/>
      <c r="AK30" s="298"/>
      <c r="AL30" s="298"/>
      <c r="AM30" s="298"/>
      <c r="AN30" s="298"/>
      <c r="AO30" s="298"/>
      <c r="AP30" s="298"/>
      <c r="AQ30" s="299"/>
      <c r="AV30" s="300"/>
      <c r="AZ30" s="301"/>
      <c r="BB30" s="296">
        <f>+BB28/BA28*AU28</f>
        <v>2055.3865682395472</v>
      </c>
    </row>
    <row r="31" spans="1:62" x14ac:dyDescent="0.2">
      <c r="W31" s="319" t="s">
        <v>117</v>
      </c>
      <c r="X31" s="319"/>
      <c r="Y31" s="319"/>
      <c r="Z31" s="319"/>
      <c r="AA31" s="320">
        <v>55.67</v>
      </c>
      <c r="AB31" s="320"/>
      <c r="AC31" s="303"/>
      <c r="AD31" s="303"/>
      <c r="AE31" s="303"/>
      <c r="AF31" s="303"/>
      <c r="AG31" s="303"/>
      <c r="AH31" s="303"/>
      <c r="AI31" s="303"/>
      <c r="AJ31" s="303"/>
      <c r="AK31" s="303"/>
      <c r="AL31" s="303"/>
      <c r="AM31" s="303"/>
      <c r="AN31" s="303"/>
      <c r="AO31" s="303"/>
      <c r="AP31" s="303"/>
      <c r="BB31" s="304">
        <f>+BB30/AU28</f>
        <v>0.86107522758255017</v>
      </c>
      <c r="BC31" s="301"/>
      <c r="BH31" s="295">
        <f>+BA28-BB28</f>
        <v>28402100</v>
      </c>
    </row>
    <row r="32" spans="1:62" x14ac:dyDescent="0.2">
      <c r="W32" s="319" t="s">
        <v>118</v>
      </c>
      <c r="X32" s="319"/>
      <c r="Y32" s="319"/>
      <c r="Z32" s="319"/>
      <c r="AA32" s="320">
        <v>1.302</v>
      </c>
      <c r="AB32" s="320"/>
      <c r="AC32" s="303"/>
      <c r="AD32" s="303"/>
      <c r="AE32" s="303"/>
      <c r="AF32" s="303"/>
      <c r="AG32" s="303"/>
      <c r="AH32" s="303"/>
      <c r="AI32" s="303"/>
      <c r="AJ32" s="303"/>
      <c r="AK32" s="303"/>
      <c r="AL32" s="303"/>
      <c r="AM32" s="303"/>
      <c r="AN32" s="303"/>
      <c r="AO32" s="303"/>
      <c r="AP32" s="303"/>
      <c r="BB32" s="302">
        <f>+BB28/BA28*AU28</f>
        <v>2055.3865682395472</v>
      </c>
    </row>
    <row r="33" spans="50:50" x14ac:dyDescent="0.2">
      <c r="AX33" s="295"/>
    </row>
  </sheetData>
  <sheetProtection selectLockedCells="1" selectUnlockedCells="1"/>
  <mergeCells count="56">
    <mergeCell ref="AO4:AP4"/>
    <mergeCell ref="BI4:BJ4"/>
    <mergeCell ref="AQ5:AQ6"/>
    <mergeCell ref="AR5:AR6"/>
    <mergeCell ref="AS5:AS6"/>
    <mergeCell ref="AT5:AT6"/>
    <mergeCell ref="AU5:AU6"/>
    <mergeCell ref="BF4:BH4"/>
    <mergeCell ref="AQ4:AV4"/>
    <mergeCell ref="AW4:AX4"/>
    <mergeCell ref="AY4:BA4"/>
    <mergeCell ref="BB4:BB6"/>
    <mergeCell ref="BC4:BE4"/>
    <mergeCell ref="P5:P6"/>
    <mergeCell ref="AA30:AB30"/>
    <mergeCell ref="W31:Z31"/>
    <mergeCell ref="AA31:AB31"/>
    <mergeCell ref="W32:Z32"/>
    <mergeCell ref="AA32:AB32"/>
    <mergeCell ref="Z4:AB4"/>
    <mergeCell ref="AQ3:AV3"/>
    <mergeCell ref="A4:A6"/>
    <mergeCell ref="B4:B6"/>
    <mergeCell ref="C4:C6"/>
    <mergeCell ref="D4:I4"/>
    <mergeCell ref="J4:M4"/>
    <mergeCell ref="N4:Q4"/>
    <mergeCell ref="R4:U4"/>
    <mergeCell ref="V4:Y4"/>
    <mergeCell ref="AV5:AV6"/>
    <mergeCell ref="V5:W5"/>
    <mergeCell ref="X5:X6"/>
    <mergeCell ref="Y5:Y6"/>
    <mergeCell ref="AA5:AA6"/>
    <mergeCell ref="AB5:AB6"/>
    <mergeCell ref="AE5:AE6"/>
    <mergeCell ref="AF5:AF6"/>
    <mergeCell ref="Q5:Q6"/>
    <mergeCell ref="T5:T6"/>
    <mergeCell ref="U5:U6"/>
    <mergeCell ref="AK4:AN4"/>
    <mergeCell ref="AK5:AL5"/>
    <mergeCell ref="AM5:AM6"/>
    <mergeCell ref="AN5:AN6"/>
    <mergeCell ref="D3:W3"/>
    <mergeCell ref="AG4:AJ4"/>
    <mergeCell ref="AG5:AH5"/>
    <mergeCell ref="AI5:AI6"/>
    <mergeCell ref="AJ5:AJ6"/>
    <mergeCell ref="D5:G5"/>
    <mergeCell ref="H5:H6"/>
    <mergeCell ref="I5:I6"/>
    <mergeCell ref="L5:L6"/>
    <mergeCell ref="M5:M6"/>
    <mergeCell ref="AC4:AF4"/>
    <mergeCell ref="AC5:AD5"/>
  </mergeCells>
  <pageMargins left="0.78740157480314965" right="0.39370078740157483" top="0.78740157480314965" bottom="0.78740157480314965" header="0.51181102362204722" footer="0.51181102362204722"/>
  <pageSetup paperSize="9" scale="55" firstPageNumber="0" fitToWidth="3" orientation="landscape" r:id="rId1"/>
  <headerFooter alignWithMargins="0"/>
  <colBreaks count="1" manualBreakCount="1">
    <brk id="27" max="27"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outlinePr summaryBelow="0" summaryRight="0"/>
    <pageSetUpPr fitToPage="1"/>
  </sheetPr>
  <dimension ref="A1:P665"/>
  <sheetViews>
    <sheetView showGridLines="0" tabSelected="1" view="pageBreakPreview" zoomScale="120" zoomScaleNormal="120" zoomScaleSheetLayoutView="120" workbookViewId="0">
      <pane xSplit="3" ySplit="3" topLeftCell="D652" activePane="bottomRight" state="frozen"/>
      <selection activeCell="D605" sqref="D605"/>
      <selection pane="topRight" activeCell="D605" sqref="D605"/>
      <selection pane="bottomLeft" activeCell="D605" sqref="D605"/>
      <selection pane="bottomRight" activeCell="C526" sqref="C526"/>
    </sheetView>
  </sheetViews>
  <sheetFormatPr defaultRowHeight="12.75" outlineLevelRow="2" x14ac:dyDescent="0.2"/>
  <cols>
    <col min="1" max="1" width="1.42578125" style="219" customWidth="1"/>
    <col min="2" max="2" width="16.85546875" style="219" customWidth="1"/>
    <col min="3" max="3" width="29.42578125" style="219" customWidth="1"/>
    <col min="4" max="4" width="11.42578125" style="219" bestFit="1" customWidth="1"/>
    <col min="5" max="14" width="10.7109375" style="219" customWidth="1"/>
    <col min="15" max="15" width="16.7109375" style="219" bestFit="1" customWidth="1"/>
    <col min="16" max="16384" width="9.140625" style="219"/>
  </cols>
  <sheetData>
    <row r="1" spans="1:15" s="211" customFormat="1" ht="6.75" x14ac:dyDescent="0.2"/>
    <row r="2" spans="1:15" ht="15.75" x14ac:dyDescent="0.25">
      <c r="B2" s="45" t="s">
        <v>167</v>
      </c>
      <c r="C2" s="46"/>
      <c r="D2" s="213"/>
      <c r="E2" s="213"/>
      <c r="F2" s="213"/>
      <c r="G2" s="213"/>
      <c r="H2" s="213"/>
      <c r="I2" s="213"/>
      <c r="J2" s="213"/>
      <c r="K2" s="213"/>
      <c r="L2" s="213"/>
      <c r="M2" s="213"/>
      <c r="N2" s="213"/>
    </row>
    <row r="3" spans="1:15" ht="25.15" customHeight="1" thickBot="1" x14ac:dyDescent="0.25">
      <c r="A3" s="220"/>
      <c r="B3" s="246"/>
      <c r="C3" s="246"/>
      <c r="D3" s="347" t="s">
        <v>168</v>
      </c>
      <c r="E3" s="348"/>
      <c r="F3" s="349"/>
      <c r="G3" s="347" t="s">
        <v>169</v>
      </c>
      <c r="H3" s="348"/>
      <c r="I3" s="349"/>
      <c r="J3" s="347" t="s">
        <v>170</v>
      </c>
      <c r="K3" s="348"/>
      <c r="L3" s="349"/>
      <c r="M3" s="350" t="s">
        <v>171</v>
      </c>
      <c r="N3" s="351"/>
      <c r="O3" s="347"/>
    </row>
    <row r="4" spans="1:15" ht="53.25" customHeight="1" x14ac:dyDescent="0.2">
      <c r="A4" s="214"/>
      <c r="B4" s="352" t="s">
        <v>151</v>
      </c>
      <c r="C4" s="352"/>
      <c r="D4" s="47"/>
      <c r="E4" s="47"/>
      <c r="F4" s="47"/>
      <c r="G4" s="48"/>
      <c r="H4" s="48"/>
      <c r="I4" s="48"/>
      <c r="J4" s="48"/>
      <c r="K4" s="48"/>
      <c r="L4" s="48"/>
      <c r="M4" s="48"/>
      <c r="N4" s="48"/>
      <c r="O4" s="49">
        <f>SUMPRODUCT('[2]Нормативы ОО'!D276:O313,'[2]Нормативы ОО'!$D$507:$O$544)</f>
        <v>16498646213.135546</v>
      </c>
    </row>
    <row r="5" spans="1:15" ht="33" customHeight="1" outlineLevel="1" x14ac:dyDescent="0.2">
      <c r="B5" s="342" t="s">
        <v>172</v>
      </c>
      <c r="C5" s="342"/>
      <c r="D5" s="74"/>
      <c r="E5" s="74"/>
      <c r="F5" s="74"/>
      <c r="G5" s="75"/>
      <c r="H5" s="75"/>
      <c r="I5" s="75"/>
      <c r="J5" s="74"/>
      <c r="K5" s="74"/>
      <c r="L5" s="74"/>
      <c r="M5" s="74"/>
      <c r="N5" s="74"/>
      <c r="O5" s="74"/>
    </row>
    <row r="6" spans="1:15" s="212" customFormat="1" ht="31.5" customHeight="1" outlineLevel="2" x14ac:dyDescent="0.2">
      <c r="B6" s="343" t="s">
        <v>173</v>
      </c>
      <c r="C6" s="344"/>
      <c r="D6" s="76">
        <v>24.6</v>
      </c>
      <c r="E6" s="77"/>
      <c r="F6" s="78"/>
      <c r="G6" s="76">
        <v>35</v>
      </c>
      <c r="H6" s="77"/>
      <c r="I6" s="78"/>
      <c r="J6" s="79">
        <v>37</v>
      </c>
      <c r="K6" s="52"/>
      <c r="L6" s="53"/>
      <c r="M6" s="52">
        <v>37</v>
      </c>
      <c r="N6" s="52"/>
      <c r="O6" s="52"/>
    </row>
    <row r="7" spans="1:15" s="212" customFormat="1" ht="22.5" customHeight="1" outlineLevel="2" x14ac:dyDescent="0.2">
      <c r="B7" s="345" t="s">
        <v>174</v>
      </c>
      <c r="C7" s="346"/>
      <c r="D7" s="80">
        <v>22.5</v>
      </c>
      <c r="E7" s="81"/>
      <c r="F7" s="82"/>
      <c r="G7" s="80">
        <v>31.4</v>
      </c>
      <c r="H7" s="81"/>
      <c r="I7" s="82"/>
      <c r="J7" s="83">
        <v>34</v>
      </c>
      <c r="K7" s="54"/>
      <c r="L7" s="55"/>
      <c r="M7" s="84" t="s">
        <v>156</v>
      </c>
      <c r="N7" s="81"/>
      <c r="O7" s="81"/>
    </row>
    <row r="8" spans="1:15" s="212" customFormat="1" ht="22.5" customHeight="1" outlineLevel="2" x14ac:dyDescent="0.2">
      <c r="B8" s="345" t="s">
        <v>175</v>
      </c>
      <c r="C8" s="346"/>
      <c r="D8" s="83">
        <v>25</v>
      </c>
      <c r="E8" s="54"/>
      <c r="F8" s="55"/>
      <c r="G8" s="83">
        <v>26</v>
      </c>
      <c r="H8" s="54"/>
      <c r="I8" s="55"/>
      <c r="J8" s="83">
        <v>26</v>
      </c>
      <c r="K8" s="54"/>
      <c r="L8" s="55"/>
      <c r="M8" s="56" t="s">
        <v>156</v>
      </c>
      <c r="N8" s="54"/>
      <c r="O8" s="54"/>
    </row>
    <row r="9" spans="1:15" s="212" customFormat="1" ht="20.25" customHeight="1" outlineLevel="2" x14ac:dyDescent="0.2">
      <c r="B9" s="345" t="s">
        <v>176</v>
      </c>
      <c r="C9" s="346"/>
      <c r="D9" s="83">
        <v>8</v>
      </c>
      <c r="E9" s="54"/>
      <c r="F9" s="55"/>
      <c r="G9" s="83">
        <v>10</v>
      </c>
      <c r="H9" s="54"/>
      <c r="I9" s="55"/>
      <c r="J9" s="83">
        <v>11</v>
      </c>
      <c r="K9" s="54"/>
      <c r="L9" s="55"/>
      <c r="M9" s="56" t="s">
        <v>156</v>
      </c>
      <c r="N9" s="54"/>
      <c r="O9" s="54"/>
    </row>
    <row r="10" spans="1:15" s="212" customFormat="1" ht="15.75" customHeight="1" outlineLevel="2" x14ac:dyDescent="0.2">
      <c r="B10" s="345" t="s">
        <v>177</v>
      </c>
      <c r="C10" s="346"/>
      <c r="D10" s="85">
        <v>0.22500000000000001</v>
      </c>
      <c r="E10" s="59"/>
      <c r="F10" s="60"/>
      <c r="G10" s="85">
        <v>0.42499999999999999</v>
      </c>
      <c r="H10" s="59"/>
      <c r="I10" s="60"/>
      <c r="J10" s="85">
        <v>0.47499999999999998</v>
      </c>
      <c r="K10" s="59"/>
      <c r="L10" s="60"/>
      <c r="M10" s="61" t="s">
        <v>156</v>
      </c>
      <c r="N10" s="59"/>
      <c r="O10" s="59"/>
    </row>
    <row r="11" spans="1:15" ht="40.5" customHeight="1" outlineLevel="1" x14ac:dyDescent="0.2">
      <c r="B11" s="342" t="s">
        <v>178</v>
      </c>
      <c r="C11" s="342"/>
      <c r="D11" s="74"/>
      <c r="E11" s="74"/>
      <c r="F11" s="74"/>
      <c r="G11" s="75"/>
      <c r="H11" s="75"/>
      <c r="I11" s="75"/>
      <c r="J11" s="74"/>
      <c r="K11" s="74"/>
      <c r="L11" s="74"/>
      <c r="M11" s="74"/>
      <c r="N11" s="74"/>
      <c r="O11" s="74"/>
    </row>
    <row r="12" spans="1:15" s="212" customFormat="1" ht="11.45" customHeight="1" outlineLevel="2" x14ac:dyDescent="0.2">
      <c r="B12" s="343" t="s">
        <v>179</v>
      </c>
      <c r="C12" s="344"/>
      <c r="D12" s="86">
        <v>1.0636000000000001</v>
      </c>
      <c r="E12" s="58"/>
      <c r="F12" s="87"/>
      <c r="G12" s="86">
        <v>1.1512</v>
      </c>
      <c r="H12" s="58"/>
      <c r="I12" s="87"/>
      <c r="J12" s="86">
        <v>1.2095</v>
      </c>
      <c r="K12" s="58"/>
      <c r="L12" s="87"/>
      <c r="M12" s="58">
        <v>1.2095</v>
      </c>
      <c r="N12" s="58"/>
      <c r="O12" s="58"/>
    </row>
    <row r="13" spans="1:15" s="212" customFormat="1" ht="21.75" customHeight="1" outlineLevel="2" x14ac:dyDescent="0.2">
      <c r="B13" s="353" t="s">
        <v>180</v>
      </c>
      <c r="C13" s="354"/>
      <c r="D13" s="88">
        <v>1</v>
      </c>
      <c r="E13" s="62"/>
      <c r="F13" s="89"/>
      <c r="G13" s="88">
        <v>1</v>
      </c>
      <c r="H13" s="62"/>
      <c r="I13" s="89"/>
      <c r="J13" s="88">
        <v>1</v>
      </c>
      <c r="K13" s="62"/>
      <c r="L13" s="89"/>
      <c r="M13" s="62">
        <v>1</v>
      </c>
      <c r="N13" s="62"/>
      <c r="O13" s="62"/>
    </row>
    <row r="14" spans="1:15" ht="33" customHeight="1" outlineLevel="1" x14ac:dyDescent="0.2">
      <c r="B14" s="355" t="s">
        <v>181</v>
      </c>
      <c r="C14" s="356"/>
      <c r="D14" s="90">
        <v>10</v>
      </c>
      <c r="E14" s="91"/>
      <c r="F14" s="92"/>
      <c r="G14" s="90">
        <v>10</v>
      </c>
      <c r="H14" s="91"/>
      <c r="I14" s="92"/>
      <c r="J14" s="90">
        <v>10</v>
      </c>
      <c r="K14" s="93"/>
      <c r="L14" s="94"/>
      <c r="M14" s="93">
        <v>10</v>
      </c>
      <c r="N14" s="93"/>
      <c r="O14" s="93"/>
    </row>
    <row r="15" spans="1:15" ht="42" customHeight="1" outlineLevel="1" x14ac:dyDescent="0.2">
      <c r="B15" s="357" t="s">
        <v>182</v>
      </c>
      <c r="C15" s="358"/>
      <c r="D15" s="79">
        <v>5</v>
      </c>
      <c r="E15" s="77"/>
      <c r="F15" s="78"/>
      <c r="G15" s="79">
        <v>5</v>
      </c>
      <c r="H15" s="77"/>
      <c r="I15" s="78"/>
      <c r="J15" s="79">
        <v>5</v>
      </c>
      <c r="K15" s="52"/>
      <c r="L15" s="53"/>
      <c r="M15" s="79">
        <v>5</v>
      </c>
      <c r="N15" s="52"/>
      <c r="O15" s="52"/>
    </row>
    <row r="16" spans="1:15" ht="30" customHeight="1" outlineLevel="1" x14ac:dyDescent="0.2">
      <c r="B16" s="342" t="s">
        <v>183</v>
      </c>
      <c r="C16" s="342"/>
      <c r="D16" s="74"/>
      <c r="E16" s="74"/>
      <c r="F16" s="74"/>
      <c r="G16" s="75"/>
      <c r="H16" s="75"/>
      <c r="I16" s="75"/>
      <c r="J16" s="74"/>
      <c r="K16" s="74"/>
      <c r="L16" s="74"/>
      <c r="M16" s="74"/>
      <c r="N16" s="74"/>
      <c r="O16" s="74"/>
    </row>
    <row r="17" spans="1:15" ht="34.5" customHeight="1" outlineLevel="2" x14ac:dyDescent="0.2">
      <c r="B17" s="343" t="s">
        <v>173</v>
      </c>
      <c r="C17" s="344"/>
      <c r="D17" s="86">
        <v>1</v>
      </c>
      <c r="E17" s="58"/>
      <c r="F17" s="87"/>
      <c r="G17" s="95">
        <v>1</v>
      </c>
      <c r="H17" s="96"/>
      <c r="I17" s="97"/>
      <c r="J17" s="95">
        <v>1</v>
      </c>
      <c r="K17" s="96"/>
      <c r="L17" s="97"/>
      <c r="M17" s="96">
        <v>1</v>
      </c>
      <c r="N17" s="58"/>
      <c r="O17" s="58"/>
    </row>
    <row r="18" spans="1:15" ht="21.75" customHeight="1" outlineLevel="2" x14ac:dyDescent="0.2">
      <c r="B18" s="345" t="s">
        <v>184</v>
      </c>
      <c r="C18" s="346"/>
      <c r="D18" s="86">
        <v>1</v>
      </c>
      <c r="E18" s="58"/>
      <c r="F18" s="87"/>
      <c r="G18" s="95">
        <v>1</v>
      </c>
      <c r="H18" s="96"/>
      <c r="I18" s="97"/>
      <c r="J18" s="95">
        <v>1</v>
      </c>
      <c r="K18" s="58"/>
      <c r="L18" s="87"/>
      <c r="M18" s="84" t="s">
        <v>156</v>
      </c>
      <c r="N18" s="58"/>
      <c r="O18" s="58"/>
    </row>
    <row r="19" spans="1:15" outlineLevel="2" x14ac:dyDescent="0.2">
      <c r="B19" s="345" t="s">
        <v>175</v>
      </c>
      <c r="C19" s="346"/>
      <c r="D19" s="83">
        <v>0</v>
      </c>
      <c r="E19" s="54"/>
      <c r="F19" s="55"/>
      <c r="G19" s="83">
        <v>0</v>
      </c>
      <c r="H19" s="54"/>
      <c r="I19" s="55"/>
      <c r="J19" s="83">
        <v>0</v>
      </c>
      <c r="K19" s="54"/>
      <c r="L19" s="55"/>
      <c r="M19" s="56" t="s">
        <v>156</v>
      </c>
      <c r="N19" s="54"/>
      <c r="O19" s="54"/>
    </row>
    <row r="20" spans="1:15" ht="22.5" customHeight="1" outlineLevel="2" x14ac:dyDescent="0.2">
      <c r="B20" s="345" t="s">
        <v>176</v>
      </c>
      <c r="C20" s="346"/>
      <c r="D20" s="83">
        <v>0</v>
      </c>
      <c r="E20" s="54"/>
      <c r="F20" s="55"/>
      <c r="G20" s="83">
        <v>0</v>
      </c>
      <c r="H20" s="54"/>
      <c r="I20" s="55"/>
      <c r="J20" s="83">
        <v>0</v>
      </c>
      <c r="K20" s="54"/>
      <c r="L20" s="55"/>
      <c r="M20" s="56" t="s">
        <v>156</v>
      </c>
      <c r="N20" s="54"/>
      <c r="O20" s="54"/>
    </row>
    <row r="21" spans="1:15" outlineLevel="2" x14ac:dyDescent="0.2">
      <c r="B21" s="353" t="s">
        <v>177</v>
      </c>
      <c r="C21" s="354"/>
      <c r="D21" s="85">
        <v>0</v>
      </c>
      <c r="E21" s="59"/>
      <c r="F21" s="60"/>
      <c r="G21" s="85">
        <v>0</v>
      </c>
      <c r="H21" s="59"/>
      <c r="I21" s="60"/>
      <c r="J21" s="85">
        <v>0</v>
      </c>
      <c r="K21" s="59"/>
      <c r="L21" s="60"/>
      <c r="M21" s="61" t="s">
        <v>156</v>
      </c>
      <c r="N21" s="59"/>
      <c r="O21" s="59"/>
    </row>
    <row r="22" spans="1:15" ht="24.75" customHeight="1" outlineLevel="1" x14ac:dyDescent="0.2">
      <c r="B22" s="364" t="s">
        <v>185</v>
      </c>
      <c r="C22" s="364"/>
      <c r="D22" s="50"/>
      <c r="E22" s="50"/>
      <c r="F22" s="50"/>
      <c r="G22" s="50"/>
      <c r="H22" s="50"/>
      <c r="I22" s="50"/>
      <c r="J22" s="50"/>
      <c r="K22" s="50"/>
      <c r="L22" s="50"/>
      <c r="M22" s="50"/>
      <c r="N22" s="50"/>
      <c r="O22" s="50"/>
    </row>
    <row r="23" spans="1:15" ht="11.45" customHeight="1" outlineLevel="2" x14ac:dyDescent="0.2">
      <c r="A23" s="221"/>
      <c r="B23" s="365" t="s">
        <v>186</v>
      </c>
      <c r="C23" s="365"/>
      <c r="D23" s="98"/>
      <c r="E23" s="98" t="s">
        <v>187</v>
      </c>
      <c r="F23" s="99"/>
      <c r="G23" s="98"/>
      <c r="H23" s="98" t="s">
        <v>188</v>
      </c>
      <c r="I23" s="99"/>
      <c r="J23" s="100"/>
      <c r="K23" s="98" t="s">
        <v>189</v>
      </c>
      <c r="L23" s="101"/>
      <c r="M23" s="102" t="s">
        <v>190</v>
      </c>
      <c r="N23" s="359" t="s">
        <v>273</v>
      </c>
      <c r="O23" s="359"/>
    </row>
    <row r="24" spans="1:15" outlineLevel="2" x14ac:dyDescent="0.2">
      <c r="A24" s="221"/>
      <c r="B24" s="365"/>
      <c r="C24" s="365"/>
      <c r="D24" s="69"/>
      <c r="E24" s="69" t="s">
        <v>191</v>
      </c>
      <c r="F24" s="70"/>
      <c r="G24" s="69"/>
      <c r="H24" s="69" t="s">
        <v>192</v>
      </c>
      <c r="I24" s="70"/>
      <c r="J24" s="103"/>
      <c r="K24" s="69" t="s">
        <v>193</v>
      </c>
      <c r="L24" s="104"/>
      <c r="M24" s="105" t="s">
        <v>194</v>
      </c>
      <c r="N24" s="359"/>
      <c r="O24" s="359"/>
    </row>
    <row r="25" spans="1:15" outlineLevel="2" x14ac:dyDescent="0.2">
      <c r="A25" s="221"/>
      <c r="B25" s="365"/>
      <c r="C25" s="365"/>
      <c r="D25" s="69"/>
      <c r="E25" s="69" t="s">
        <v>195</v>
      </c>
      <c r="F25" s="70"/>
      <c r="G25" s="69"/>
      <c r="H25" s="69" t="s">
        <v>196</v>
      </c>
      <c r="I25" s="70"/>
      <c r="J25" s="103"/>
      <c r="K25" s="69" t="s">
        <v>197</v>
      </c>
      <c r="L25" s="104"/>
      <c r="M25" s="105" t="s">
        <v>198</v>
      </c>
      <c r="N25" s="359"/>
      <c r="O25" s="359"/>
    </row>
    <row r="26" spans="1:15" outlineLevel="2" x14ac:dyDescent="0.2">
      <c r="A26" s="221"/>
      <c r="B26" s="365"/>
      <c r="C26" s="365"/>
      <c r="D26" s="69"/>
      <c r="E26" s="69" t="s">
        <v>199</v>
      </c>
      <c r="F26" s="70"/>
      <c r="G26" s="69"/>
      <c r="H26" s="69" t="s">
        <v>200</v>
      </c>
      <c r="I26" s="70"/>
      <c r="J26" s="103"/>
      <c r="K26" s="69" t="s">
        <v>201</v>
      </c>
      <c r="L26" s="104"/>
      <c r="M26" s="105" t="s">
        <v>202</v>
      </c>
      <c r="N26" s="359"/>
      <c r="O26" s="359"/>
    </row>
    <row r="27" spans="1:15" outlineLevel="2" x14ac:dyDescent="0.2">
      <c r="A27" s="221"/>
      <c r="B27" s="365"/>
      <c r="C27" s="365"/>
      <c r="D27" s="69"/>
      <c r="E27" s="69" t="s">
        <v>203</v>
      </c>
      <c r="F27" s="70"/>
      <c r="G27" s="69"/>
      <c r="H27" s="69" t="s">
        <v>204</v>
      </c>
      <c r="I27" s="70"/>
      <c r="J27" s="103"/>
      <c r="K27" s="69" t="s">
        <v>205</v>
      </c>
      <c r="L27" s="104"/>
      <c r="M27" s="105" t="s">
        <v>206</v>
      </c>
      <c r="N27" s="359"/>
      <c r="O27" s="359"/>
    </row>
    <row r="28" spans="1:15" outlineLevel="2" x14ac:dyDescent="0.2">
      <c r="A28" s="221"/>
      <c r="B28" s="365"/>
      <c r="C28" s="365"/>
      <c r="D28" s="69"/>
      <c r="E28" s="69" t="s">
        <v>207</v>
      </c>
      <c r="F28" s="70"/>
      <c r="G28" s="69"/>
      <c r="H28" s="69" t="s">
        <v>208</v>
      </c>
      <c r="I28" s="70"/>
      <c r="J28" s="103"/>
      <c r="K28" s="69" t="s">
        <v>209</v>
      </c>
      <c r="L28" s="104"/>
      <c r="M28" s="105" t="s">
        <v>210</v>
      </c>
      <c r="N28" s="359"/>
      <c r="O28" s="359"/>
    </row>
    <row r="29" spans="1:15" outlineLevel="2" x14ac:dyDescent="0.2">
      <c r="A29" s="221"/>
      <c r="B29" s="366"/>
      <c r="C29" s="366"/>
      <c r="D29" s="69"/>
      <c r="E29" s="69" t="s">
        <v>211</v>
      </c>
      <c r="F29" s="70"/>
      <c r="G29" s="69"/>
      <c r="H29" s="69" t="s">
        <v>212</v>
      </c>
      <c r="I29" s="70"/>
      <c r="J29" s="103"/>
      <c r="K29" s="69" t="s">
        <v>213</v>
      </c>
      <c r="L29" s="104"/>
      <c r="M29" s="105" t="s">
        <v>214</v>
      </c>
      <c r="N29" s="360"/>
      <c r="O29" s="360"/>
    </row>
    <row r="30" spans="1:15" ht="11.45" customHeight="1" outlineLevel="2" x14ac:dyDescent="0.2">
      <c r="B30" s="361" t="s">
        <v>215</v>
      </c>
      <c r="C30" s="222" t="s">
        <v>190</v>
      </c>
      <c r="D30" s="106">
        <v>25</v>
      </c>
      <c r="E30" s="52">
        <v>25</v>
      </c>
      <c r="F30" s="107">
        <v>25</v>
      </c>
      <c r="G30" s="106">
        <v>25</v>
      </c>
      <c r="H30" s="52">
        <v>25</v>
      </c>
      <c r="I30" s="107">
        <v>25</v>
      </c>
      <c r="J30" s="106">
        <v>25</v>
      </c>
      <c r="K30" s="52">
        <v>25</v>
      </c>
      <c r="L30" s="107">
        <v>25</v>
      </c>
      <c r="M30" s="106">
        <v>25</v>
      </c>
      <c r="N30" s="52">
        <v>25</v>
      </c>
      <c r="O30" s="79">
        <v>25</v>
      </c>
    </row>
    <row r="31" spans="1:15" outlineLevel="2" x14ac:dyDescent="0.2">
      <c r="B31" s="362"/>
      <c r="C31" s="223" t="s">
        <v>194</v>
      </c>
      <c r="D31" s="108">
        <v>25</v>
      </c>
      <c r="E31" s="54">
        <v>23</v>
      </c>
      <c r="F31" s="109">
        <v>21</v>
      </c>
      <c r="G31" s="108">
        <v>25</v>
      </c>
      <c r="H31" s="54">
        <v>23</v>
      </c>
      <c r="I31" s="109">
        <v>21</v>
      </c>
      <c r="J31" s="108">
        <v>25</v>
      </c>
      <c r="K31" s="54">
        <v>23</v>
      </c>
      <c r="L31" s="109">
        <v>21</v>
      </c>
      <c r="M31" s="108">
        <v>25</v>
      </c>
      <c r="N31" s="54">
        <v>23</v>
      </c>
      <c r="O31" s="83">
        <v>21</v>
      </c>
    </row>
    <row r="32" spans="1:15" outlineLevel="2" x14ac:dyDescent="0.2">
      <c r="B32" s="362"/>
      <c r="C32" s="223" t="s">
        <v>198</v>
      </c>
      <c r="D32" s="108">
        <v>25</v>
      </c>
      <c r="E32" s="54">
        <v>17</v>
      </c>
      <c r="F32" s="109">
        <v>17</v>
      </c>
      <c r="G32" s="108">
        <v>25</v>
      </c>
      <c r="H32" s="54">
        <v>17</v>
      </c>
      <c r="I32" s="109">
        <v>17</v>
      </c>
      <c r="J32" s="108">
        <v>25</v>
      </c>
      <c r="K32" s="54">
        <v>17</v>
      </c>
      <c r="L32" s="109">
        <v>17</v>
      </c>
      <c r="M32" s="108">
        <v>25</v>
      </c>
      <c r="N32" s="54">
        <v>17</v>
      </c>
      <c r="O32" s="83">
        <v>17</v>
      </c>
    </row>
    <row r="33" spans="2:15" outlineLevel="2" x14ac:dyDescent="0.2">
      <c r="B33" s="362"/>
      <c r="C33" s="223" t="s">
        <v>202</v>
      </c>
      <c r="D33" s="108">
        <v>25</v>
      </c>
      <c r="E33" s="54">
        <v>14</v>
      </c>
      <c r="F33" s="109">
        <v>14</v>
      </c>
      <c r="G33" s="108">
        <v>25</v>
      </c>
      <c r="H33" s="54">
        <v>14</v>
      </c>
      <c r="I33" s="109">
        <v>14</v>
      </c>
      <c r="J33" s="108">
        <v>25</v>
      </c>
      <c r="K33" s="54">
        <v>14</v>
      </c>
      <c r="L33" s="109">
        <v>14</v>
      </c>
      <c r="M33" s="108">
        <v>25</v>
      </c>
      <c r="N33" s="54">
        <v>14</v>
      </c>
      <c r="O33" s="83">
        <v>14</v>
      </c>
    </row>
    <row r="34" spans="2:15" outlineLevel="2" x14ac:dyDescent="0.2">
      <c r="B34" s="362"/>
      <c r="C34" s="223" t="s">
        <v>206</v>
      </c>
      <c r="D34" s="108">
        <v>25</v>
      </c>
      <c r="E34" s="54">
        <v>9</v>
      </c>
      <c r="F34" s="109">
        <v>9</v>
      </c>
      <c r="G34" s="108">
        <v>25</v>
      </c>
      <c r="H34" s="54">
        <v>9</v>
      </c>
      <c r="I34" s="109">
        <v>9</v>
      </c>
      <c r="J34" s="108">
        <v>25</v>
      </c>
      <c r="K34" s="54">
        <v>9</v>
      </c>
      <c r="L34" s="109">
        <v>9</v>
      </c>
      <c r="M34" s="108">
        <v>25</v>
      </c>
      <c r="N34" s="54">
        <v>9</v>
      </c>
      <c r="O34" s="83">
        <v>9</v>
      </c>
    </row>
    <row r="35" spans="2:15" outlineLevel="2" x14ac:dyDescent="0.2">
      <c r="B35" s="362"/>
      <c r="C35" s="223" t="s">
        <v>210</v>
      </c>
      <c r="D35" s="108">
        <v>25</v>
      </c>
      <c r="E35" s="54">
        <v>9</v>
      </c>
      <c r="F35" s="109">
        <v>8</v>
      </c>
      <c r="G35" s="108">
        <v>25</v>
      </c>
      <c r="H35" s="54">
        <v>9</v>
      </c>
      <c r="I35" s="109">
        <v>8</v>
      </c>
      <c r="J35" s="108">
        <v>25</v>
      </c>
      <c r="K35" s="54">
        <v>9</v>
      </c>
      <c r="L35" s="109">
        <v>8</v>
      </c>
      <c r="M35" s="108">
        <v>25</v>
      </c>
      <c r="N35" s="54">
        <v>9</v>
      </c>
      <c r="O35" s="83">
        <v>8</v>
      </c>
    </row>
    <row r="36" spans="2:15" outlineLevel="2" x14ac:dyDescent="0.2">
      <c r="B36" s="362"/>
      <c r="C36" s="223" t="s">
        <v>214</v>
      </c>
      <c r="D36" s="108">
        <v>25</v>
      </c>
      <c r="E36" s="54">
        <v>9</v>
      </c>
      <c r="F36" s="109">
        <v>7</v>
      </c>
      <c r="G36" s="108">
        <v>25</v>
      </c>
      <c r="H36" s="54">
        <v>9</v>
      </c>
      <c r="I36" s="109">
        <v>7</v>
      </c>
      <c r="J36" s="108">
        <v>25</v>
      </c>
      <c r="K36" s="54">
        <v>9</v>
      </c>
      <c r="L36" s="109">
        <v>7</v>
      </c>
      <c r="M36" s="108">
        <v>25</v>
      </c>
      <c r="N36" s="54">
        <v>9</v>
      </c>
      <c r="O36" s="83">
        <v>7</v>
      </c>
    </row>
    <row r="37" spans="2:15" outlineLevel="2" x14ac:dyDescent="0.2">
      <c r="B37" s="363" t="s">
        <v>216</v>
      </c>
      <c r="C37" s="223" t="s">
        <v>152</v>
      </c>
      <c r="D37" s="83">
        <v>20</v>
      </c>
      <c r="E37" s="54"/>
      <c r="F37" s="55"/>
      <c r="G37" s="83">
        <v>20</v>
      </c>
      <c r="H37" s="54"/>
      <c r="I37" s="55"/>
      <c r="J37" s="83">
        <v>20</v>
      </c>
      <c r="K37" s="54"/>
      <c r="L37" s="55"/>
      <c r="M37" s="83">
        <v>20</v>
      </c>
      <c r="N37" s="56"/>
      <c r="O37" s="56"/>
    </row>
    <row r="38" spans="2:15" outlineLevel="2" x14ac:dyDescent="0.2">
      <c r="B38" s="363"/>
      <c r="C38" s="223" t="s">
        <v>153</v>
      </c>
      <c r="D38" s="83">
        <v>25</v>
      </c>
      <c r="E38" s="54"/>
      <c r="F38" s="55"/>
      <c r="G38" s="83">
        <v>25</v>
      </c>
      <c r="H38" s="54"/>
      <c r="I38" s="55"/>
      <c r="J38" s="83">
        <v>25</v>
      </c>
      <c r="K38" s="54"/>
      <c r="L38" s="55"/>
      <c r="M38" s="83">
        <v>25</v>
      </c>
      <c r="N38" s="56"/>
      <c r="O38" s="56"/>
    </row>
    <row r="39" spans="2:15" outlineLevel="2" x14ac:dyDescent="0.2">
      <c r="B39" s="363"/>
      <c r="C39" s="223" t="s">
        <v>154</v>
      </c>
      <c r="D39" s="83">
        <v>20</v>
      </c>
      <c r="E39" s="54"/>
      <c r="F39" s="55"/>
      <c r="G39" s="83">
        <v>20</v>
      </c>
      <c r="H39" s="54"/>
      <c r="I39" s="55"/>
      <c r="J39" s="83">
        <v>20</v>
      </c>
      <c r="K39" s="54"/>
      <c r="L39" s="55"/>
      <c r="M39" s="83">
        <v>20</v>
      </c>
      <c r="N39" s="56"/>
      <c r="O39" s="56"/>
    </row>
    <row r="40" spans="2:15" outlineLevel="2" x14ac:dyDescent="0.2">
      <c r="B40" s="363"/>
      <c r="C40" s="223" t="s">
        <v>217</v>
      </c>
      <c r="D40" s="83">
        <v>25</v>
      </c>
      <c r="E40" s="54"/>
      <c r="F40" s="55"/>
      <c r="G40" s="83">
        <v>25</v>
      </c>
      <c r="H40" s="54"/>
      <c r="I40" s="55"/>
      <c r="J40" s="83">
        <v>25</v>
      </c>
      <c r="K40" s="54"/>
      <c r="L40" s="55"/>
      <c r="M40" s="83">
        <v>25</v>
      </c>
      <c r="N40" s="56"/>
      <c r="O40" s="56"/>
    </row>
    <row r="41" spans="2:15" outlineLevel="2" x14ac:dyDescent="0.2">
      <c r="B41" s="363"/>
      <c r="C41" s="223" t="s">
        <v>155</v>
      </c>
      <c r="D41" s="83">
        <v>25</v>
      </c>
      <c r="E41" s="54"/>
      <c r="F41" s="55"/>
      <c r="G41" s="83">
        <v>25</v>
      </c>
      <c r="H41" s="54"/>
      <c r="I41" s="55"/>
      <c r="J41" s="83">
        <v>25</v>
      </c>
      <c r="K41" s="54"/>
      <c r="L41" s="55"/>
      <c r="M41" s="83">
        <v>25</v>
      </c>
      <c r="N41" s="56"/>
      <c r="O41" s="56"/>
    </row>
    <row r="42" spans="2:15" ht="18" outlineLevel="2" x14ac:dyDescent="0.2">
      <c r="B42" s="363"/>
      <c r="C42" s="223" t="s">
        <v>218</v>
      </c>
      <c r="D42" s="83">
        <v>20</v>
      </c>
      <c r="E42" s="54"/>
      <c r="F42" s="55"/>
      <c r="G42" s="83">
        <v>20</v>
      </c>
      <c r="H42" s="54"/>
      <c r="I42" s="55"/>
      <c r="J42" s="83">
        <v>20</v>
      </c>
      <c r="K42" s="54"/>
      <c r="L42" s="55"/>
      <c r="M42" s="83">
        <v>20</v>
      </c>
      <c r="N42" s="56"/>
      <c r="O42" s="56"/>
    </row>
    <row r="43" spans="2:15" outlineLevel="2" x14ac:dyDescent="0.2">
      <c r="B43" s="363"/>
      <c r="C43" s="223" t="s">
        <v>219</v>
      </c>
      <c r="D43" s="83">
        <v>25</v>
      </c>
      <c r="E43" s="54"/>
      <c r="F43" s="55"/>
      <c r="G43" s="83">
        <v>25</v>
      </c>
      <c r="H43" s="54"/>
      <c r="I43" s="55"/>
      <c r="J43" s="83">
        <v>25</v>
      </c>
      <c r="K43" s="54"/>
      <c r="L43" s="55"/>
      <c r="M43" s="83">
        <v>25</v>
      </c>
      <c r="N43" s="56"/>
      <c r="O43" s="56"/>
    </row>
    <row r="44" spans="2:15" ht="18" outlineLevel="2" x14ac:dyDescent="0.2">
      <c r="B44" s="363"/>
      <c r="C44" s="223" t="s">
        <v>220</v>
      </c>
      <c r="D44" s="83">
        <v>20</v>
      </c>
      <c r="E44" s="54"/>
      <c r="F44" s="55"/>
      <c r="G44" s="83">
        <v>20</v>
      </c>
      <c r="H44" s="54"/>
      <c r="I44" s="55"/>
      <c r="J44" s="83">
        <v>20</v>
      </c>
      <c r="K44" s="54"/>
      <c r="L44" s="55"/>
      <c r="M44" s="83">
        <v>20</v>
      </c>
      <c r="N44" s="56"/>
      <c r="O44" s="56"/>
    </row>
    <row r="45" spans="2:15" outlineLevel="2" x14ac:dyDescent="0.2">
      <c r="B45" s="363" t="s">
        <v>221</v>
      </c>
      <c r="C45" s="223" t="s">
        <v>152</v>
      </c>
      <c r="D45" s="83">
        <v>6</v>
      </c>
      <c r="E45" s="54"/>
      <c r="F45" s="55"/>
      <c r="G45" s="83">
        <v>6</v>
      </c>
      <c r="H45" s="54"/>
      <c r="I45" s="55"/>
      <c r="J45" s="83">
        <v>6</v>
      </c>
      <c r="K45" s="54"/>
      <c r="L45" s="55"/>
      <c r="M45" s="56" t="s">
        <v>156</v>
      </c>
      <c r="N45" s="56"/>
      <c r="O45" s="56"/>
    </row>
    <row r="46" spans="2:15" outlineLevel="2" x14ac:dyDescent="0.2">
      <c r="B46" s="363"/>
      <c r="C46" s="223" t="s">
        <v>153</v>
      </c>
      <c r="D46" s="110">
        <v>10</v>
      </c>
      <c r="E46" s="111"/>
      <c r="F46" s="112"/>
      <c r="G46" s="110">
        <v>10</v>
      </c>
      <c r="H46" s="111"/>
      <c r="I46" s="112"/>
      <c r="J46" s="110">
        <v>10</v>
      </c>
      <c r="K46" s="54"/>
      <c r="L46" s="55"/>
      <c r="M46" s="56" t="s">
        <v>156</v>
      </c>
      <c r="N46" s="56"/>
      <c r="O46" s="56"/>
    </row>
    <row r="47" spans="2:15" outlineLevel="2" x14ac:dyDescent="0.2">
      <c r="B47" s="363"/>
      <c r="C47" s="223" t="s">
        <v>154</v>
      </c>
      <c r="D47" s="110">
        <v>8</v>
      </c>
      <c r="E47" s="111"/>
      <c r="F47" s="112"/>
      <c r="G47" s="110">
        <v>8</v>
      </c>
      <c r="H47" s="111"/>
      <c r="I47" s="112"/>
      <c r="J47" s="110">
        <v>8</v>
      </c>
      <c r="K47" s="54"/>
      <c r="L47" s="55"/>
      <c r="M47" s="56" t="s">
        <v>156</v>
      </c>
      <c r="N47" s="56"/>
      <c r="O47" s="56"/>
    </row>
    <row r="48" spans="2:15" outlineLevel="2" x14ac:dyDescent="0.2">
      <c r="B48" s="363"/>
      <c r="C48" s="223" t="s">
        <v>217</v>
      </c>
      <c r="D48" s="83">
        <v>12</v>
      </c>
      <c r="E48" s="54"/>
      <c r="F48" s="55"/>
      <c r="G48" s="83">
        <v>12</v>
      </c>
      <c r="H48" s="54"/>
      <c r="I48" s="55"/>
      <c r="J48" s="83">
        <v>12</v>
      </c>
      <c r="K48" s="54"/>
      <c r="L48" s="55"/>
      <c r="M48" s="56" t="s">
        <v>156</v>
      </c>
      <c r="N48" s="56"/>
      <c r="O48" s="56"/>
    </row>
    <row r="49" spans="2:15" outlineLevel="2" x14ac:dyDescent="0.2">
      <c r="B49" s="363"/>
      <c r="C49" s="223" t="s">
        <v>155</v>
      </c>
      <c r="D49" s="83">
        <v>12</v>
      </c>
      <c r="E49" s="54"/>
      <c r="F49" s="55"/>
      <c r="G49" s="83">
        <v>12</v>
      </c>
      <c r="H49" s="54"/>
      <c r="I49" s="55"/>
      <c r="J49" s="83">
        <v>12</v>
      </c>
      <c r="K49" s="54"/>
      <c r="L49" s="55"/>
      <c r="M49" s="56" t="s">
        <v>156</v>
      </c>
      <c r="N49" s="56"/>
      <c r="O49" s="56"/>
    </row>
    <row r="50" spans="2:15" ht="18" outlineLevel="2" x14ac:dyDescent="0.2">
      <c r="B50" s="363"/>
      <c r="C50" s="223" t="s">
        <v>218</v>
      </c>
      <c r="D50" s="110">
        <v>10</v>
      </c>
      <c r="E50" s="111"/>
      <c r="F50" s="112"/>
      <c r="G50" s="110">
        <v>10</v>
      </c>
      <c r="H50" s="111"/>
      <c r="I50" s="112"/>
      <c r="J50" s="110">
        <v>10</v>
      </c>
      <c r="K50" s="111"/>
      <c r="L50" s="55"/>
      <c r="M50" s="56" t="s">
        <v>156</v>
      </c>
      <c r="N50" s="56"/>
      <c r="O50" s="56"/>
    </row>
    <row r="51" spans="2:15" outlineLevel="2" x14ac:dyDescent="0.2">
      <c r="B51" s="363"/>
      <c r="C51" s="223" t="s">
        <v>219</v>
      </c>
      <c r="D51" s="83">
        <v>12</v>
      </c>
      <c r="E51" s="54"/>
      <c r="F51" s="55"/>
      <c r="G51" s="83">
        <v>12</v>
      </c>
      <c r="H51" s="54"/>
      <c r="I51" s="55"/>
      <c r="J51" s="83">
        <v>12</v>
      </c>
      <c r="K51" s="54"/>
      <c r="L51" s="55"/>
      <c r="M51" s="56" t="s">
        <v>156</v>
      </c>
      <c r="N51" s="56"/>
      <c r="O51" s="56"/>
    </row>
    <row r="52" spans="2:15" ht="18" outlineLevel="2" x14ac:dyDescent="0.2">
      <c r="B52" s="363"/>
      <c r="C52" s="223" t="s">
        <v>220</v>
      </c>
      <c r="D52" s="110">
        <v>8</v>
      </c>
      <c r="E52" s="111"/>
      <c r="F52" s="112"/>
      <c r="G52" s="110">
        <v>8</v>
      </c>
      <c r="H52" s="111"/>
      <c r="I52" s="112"/>
      <c r="J52" s="110">
        <v>8</v>
      </c>
      <c r="K52" s="111"/>
      <c r="L52" s="55"/>
      <c r="M52" s="56" t="s">
        <v>156</v>
      </c>
      <c r="N52" s="56"/>
      <c r="O52" s="56"/>
    </row>
    <row r="53" spans="2:15" outlineLevel="2" x14ac:dyDescent="0.2">
      <c r="B53" s="363" t="s">
        <v>222</v>
      </c>
      <c r="C53" s="223" t="s">
        <v>152</v>
      </c>
      <c r="D53" s="110">
        <v>6</v>
      </c>
      <c r="E53" s="111"/>
      <c r="F53" s="112"/>
      <c r="G53" s="110">
        <v>6</v>
      </c>
      <c r="H53" s="111"/>
      <c r="I53" s="112"/>
      <c r="J53" s="110">
        <v>6</v>
      </c>
      <c r="K53" s="111"/>
      <c r="L53" s="55"/>
      <c r="M53" s="56" t="s">
        <v>156</v>
      </c>
      <c r="N53" s="56"/>
      <c r="O53" s="56"/>
    </row>
    <row r="54" spans="2:15" outlineLevel="2" x14ac:dyDescent="0.2">
      <c r="B54" s="363"/>
      <c r="C54" s="223" t="s">
        <v>153</v>
      </c>
      <c r="D54" s="110">
        <v>10</v>
      </c>
      <c r="E54" s="111"/>
      <c r="F54" s="112"/>
      <c r="G54" s="110">
        <v>10</v>
      </c>
      <c r="H54" s="111"/>
      <c r="I54" s="112"/>
      <c r="J54" s="110">
        <v>10</v>
      </c>
      <c r="K54" s="54"/>
      <c r="L54" s="55"/>
      <c r="M54" s="56" t="s">
        <v>156</v>
      </c>
      <c r="N54" s="56"/>
      <c r="O54" s="56"/>
    </row>
    <row r="55" spans="2:15" outlineLevel="2" x14ac:dyDescent="0.2">
      <c r="B55" s="363"/>
      <c r="C55" s="223" t="s">
        <v>154</v>
      </c>
      <c r="D55" s="110">
        <v>8</v>
      </c>
      <c r="E55" s="111"/>
      <c r="F55" s="112"/>
      <c r="G55" s="110">
        <v>8</v>
      </c>
      <c r="H55" s="111"/>
      <c r="I55" s="112"/>
      <c r="J55" s="110">
        <v>8</v>
      </c>
      <c r="K55" s="54"/>
      <c r="L55" s="55"/>
      <c r="M55" s="56" t="s">
        <v>156</v>
      </c>
      <c r="N55" s="56"/>
      <c r="O55" s="56"/>
    </row>
    <row r="56" spans="2:15" outlineLevel="2" x14ac:dyDescent="0.2">
      <c r="B56" s="363"/>
      <c r="C56" s="223" t="s">
        <v>217</v>
      </c>
      <c r="D56" s="110">
        <v>12</v>
      </c>
      <c r="E56" s="111"/>
      <c r="F56" s="112"/>
      <c r="G56" s="110">
        <v>12</v>
      </c>
      <c r="H56" s="111"/>
      <c r="I56" s="112"/>
      <c r="J56" s="110">
        <v>12</v>
      </c>
      <c r="K56" s="54"/>
      <c r="L56" s="55"/>
      <c r="M56" s="56" t="s">
        <v>156</v>
      </c>
      <c r="N56" s="56"/>
      <c r="O56" s="56"/>
    </row>
    <row r="57" spans="2:15" ht="18" outlineLevel="2" x14ac:dyDescent="0.2">
      <c r="B57" s="363"/>
      <c r="C57" s="223" t="s">
        <v>218</v>
      </c>
      <c r="D57" s="110">
        <v>10</v>
      </c>
      <c r="E57" s="111"/>
      <c r="F57" s="112"/>
      <c r="G57" s="110">
        <v>10</v>
      </c>
      <c r="H57" s="111"/>
      <c r="I57" s="112"/>
      <c r="J57" s="110">
        <v>10</v>
      </c>
      <c r="K57" s="54"/>
      <c r="L57" s="55"/>
      <c r="M57" s="56" t="s">
        <v>156</v>
      </c>
      <c r="N57" s="56"/>
      <c r="O57" s="56"/>
    </row>
    <row r="58" spans="2:15" ht="18" outlineLevel="2" x14ac:dyDescent="0.2">
      <c r="B58" s="363"/>
      <c r="C58" s="223" t="s">
        <v>220</v>
      </c>
      <c r="D58" s="110">
        <v>8</v>
      </c>
      <c r="E58" s="111"/>
      <c r="F58" s="112"/>
      <c r="G58" s="110">
        <v>8</v>
      </c>
      <c r="H58" s="111"/>
      <c r="I58" s="112"/>
      <c r="J58" s="110">
        <v>8</v>
      </c>
      <c r="K58" s="111"/>
      <c r="L58" s="55"/>
      <c r="M58" s="56" t="s">
        <v>156</v>
      </c>
      <c r="N58" s="56"/>
      <c r="O58" s="56"/>
    </row>
    <row r="59" spans="2:15" ht="18" outlineLevel="2" x14ac:dyDescent="0.2">
      <c r="B59" s="363"/>
      <c r="C59" s="223" t="s">
        <v>223</v>
      </c>
      <c r="D59" s="110">
        <v>12</v>
      </c>
      <c r="E59" s="111"/>
      <c r="F59" s="112"/>
      <c r="G59" s="110">
        <v>12</v>
      </c>
      <c r="H59" s="111"/>
      <c r="I59" s="112"/>
      <c r="J59" s="110">
        <v>12</v>
      </c>
      <c r="K59" s="111"/>
      <c r="L59" s="55"/>
      <c r="M59" s="56" t="s">
        <v>156</v>
      </c>
      <c r="N59" s="56"/>
      <c r="O59" s="56"/>
    </row>
    <row r="60" spans="2:15" outlineLevel="2" x14ac:dyDescent="0.2">
      <c r="B60" s="363" t="s">
        <v>224</v>
      </c>
      <c r="C60" s="223" t="s">
        <v>152</v>
      </c>
      <c r="D60" s="110">
        <v>6</v>
      </c>
      <c r="E60" s="111"/>
      <c r="F60" s="112"/>
      <c r="G60" s="110">
        <v>6</v>
      </c>
      <c r="H60" s="111"/>
      <c r="I60" s="112"/>
      <c r="J60" s="110">
        <v>6</v>
      </c>
      <c r="K60" s="111"/>
      <c r="L60" s="55"/>
      <c r="M60" s="56" t="s">
        <v>156</v>
      </c>
      <c r="N60" s="56"/>
      <c r="O60" s="56"/>
    </row>
    <row r="61" spans="2:15" outlineLevel="2" x14ac:dyDescent="0.2">
      <c r="B61" s="363"/>
      <c r="C61" s="223" t="s">
        <v>154</v>
      </c>
      <c r="D61" s="110">
        <v>5</v>
      </c>
      <c r="E61" s="111"/>
      <c r="F61" s="112"/>
      <c r="G61" s="110">
        <v>5</v>
      </c>
      <c r="H61" s="111"/>
      <c r="I61" s="112"/>
      <c r="J61" s="110">
        <v>5</v>
      </c>
      <c r="K61" s="111"/>
      <c r="L61" s="55"/>
      <c r="M61" s="56" t="s">
        <v>156</v>
      </c>
      <c r="N61" s="56"/>
      <c r="O61" s="56"/>
    </row>
    <row r="62" spans="2:15" ht="18" outlineLevel="2" x14ac:dyDescent="0.2">
      <c r="B62" s="363"/>
      <c r="C62" s="223" t="s">
        <v>218</v>
      </c>
      <c r="D62" s="110">
        <v>10</v>
      </c>
      <c r="E62" s="111"/>
      <c r="F62" s="112"/>
      <c r="G62" s="110">
        <v>10</v>
      </c>
      <c r="H62" s="111"/>
      <c r="I62" s="112"/>
      <c r="J62" s="110">
        <v>10</v>
      </c>
      <c r="K62" s="54"/>
      <c r="L62" s="55"/>
      <c r="M62" s="56" t="s">
        <v>156</v>
      </c>
      <c r="N62" s="56"/>
      <c r="O62" s="56"/>
    </row>
    <row r="63" spans="2:15" ht="18" outlineLevel="2" x14ac:dyDescent="0.2">
      <c r="B63" s="363"/>
      <c r="C63" s="223" t="s">
        <v>220</v>
      </c>
      <c r="D63" s="110">
        <v>8</v>
      </c>
      <c r="E63" s="111"/>
      <c r="F63" s="112"/>
      <c r="G63" s="110">
        <v>8</v>
      </c>
      <c r="H63" s="111"/>
      <c r="I63" s="112"/>
      <c r="J63" s="110">
        <v>8</v>
      </c>
      <c r="K63" s="54"/>
      <c r="L63" s="55"/>
      <c r="M63" s="56" t="s">
        <v>156</v>
      </c>
      <c r="N63" s="56"/>
      <c r="O63" s="56"/>
    </row>
    <row r="64" spans="2:15" ht="18" outlineLevel="2" x14ac:dyDescent="0.2">
      <c r="B64" s="363"/>
      <c r="C64" s="223" t="s">
        <v>223</v>
      </c>
      <c r="D64" s="110">
        <v>12</v>
      </c>
      <c r="E64" s="111"/>
      <c r="F64" s="112"/>
      <c r="G64" s="110">
        <v>12</v>
      </c>
      <c r="H64" s="111"/>
      <c r="I64" s="112"/>
      <c r="J64" s="110">
        <v>12</v>
      </c>
      <c r="K64" s="54"/>
      <c r="L64" s="55"/>
      <c r="M64" s="56" t="s">
        <v>156</v>
      </c>
      <c r="N64" s="56"/>
      <c r="O64" s="56"/>
    </row>
    <row r="65" spans="1:15" ht="18" customHeight="1" outlineLevel="2" x14ac:dyDescent="0.2">
      <c r="B65" s="345" t="s">
        <v>225</v>
      </c>
      <c r="C65" s="346"/>
      <c r="D65" s="83">
        <v>25</v>
      </c>
      <c r="E65" s="54"/>
      <c r="F65" s="55"/>
      <c r="G65" s="83">
        <v>25</v>
      </c>
      <c r="H65" s="54"/>
      <c r="I65" s="55"/>
      <c r="J65" s="83">
        <v>25</v>
      </c>
      <c r="K65" s="54"/>
      <c r="L65" s="55"/>
      <c r="M65" s="56" t="s">
        <v>156</v>
      </c>
      <c r="N65" s="56"/>
      <c r="O65" s="56"/>
    </row>
    <row r="66" spans="1:15" ht="23.25" customHeight="1" outlineLevel="2" x14ac:dyDescent="0.2">
      <c r="B66" s="345" t="s">
        <v>176</v>
      </c>
      <c r="C66" s="346"/>
      <c r="D66" s="83">
        <v>1</v>
      </c>
      <c r="E66" s="54"/>
      <c r="F66" s="55"/>
      <c r="G66" s="83">
        <v>1</v>
      </c>
      <c r="H66" s="54"/>
      <c r="I66" s="55"/>
      <c r="J66" s="83">
        <v>1</v>
      </c>
      <c r="K66" s="54"/>
      <c r="L66" s="55"/>
      <c r="M66" s="56" t="s">
        <v>156</v>
      </c>
      <c r="N66" s="56"/>
      <c r="O66" s="56"/>
    </row>
    <row r="67" spans="1:15" outlineLevel="2" x14ac:dyDescent="0.2">
      <c r="B67" s="353" t="s">
        <v>177</v>
      </c>
      <c r="C67" s="354"/>
      <c r="D67" s="83">
        <v>1</v>
      </c>
      <c r="E67" s="54"/>
      <c r="F67" s="55"/>
      <c r="G67" s="83">
        <v>1</v>
      </c>
      <c r="H67" s="54"/>
      <c r="I67" s="55"/>
      <c r="J67" s="83">
        <v>1</v>
      </c>
      <c r="K67" s="54"/>
      <c r="L67" s="55"/>
      <c r="M67" s="56" t="s">
        <v>156</v>
      </c>
      <c r="N67" s="56"/>
      <c r="O67" s="56"/>
    </row>
    <row r="68" spans="1:15" s="212" customFormat="1" ht="32.25" customHeight="1" outlineLevel="1" x14ac:dyDescent="0.2">
      <c r="A68" s="250"/>
      <c r="B68" s="355" t="s">
        <v>226</v>
      </c>
      <c r="C68" s="356"/>
      <c r="D68" s="90">
        <v>18</v>
      </c>
      <c r="E68" s="91"/>
      <c r="F68" s="92"/>
      <c r="G68" s="90">
        <v>18</v>
      </c>
      <c r="H68" s="91"/>
      <c r="I68" s="92"/>
      <c r="J68" s="90">
        <v>18</v>
      </c>
      <c r="K68" s="93"/>
      <c r="L68" s="94"/>
      <c r="M68" s="93">
        <v>18</v>
      </c>
      <c r="N68" s="93"/>
      <c r="O68" s="93"/>
    </row>
    <row r="69" spans="1:15" s="212" customFormat="1" ht="36" customHeight="1" outlineLevel="1" x14ac:dyDescent="0.2">
      <c r="B69" s="342" t="s">
        <v>227</v>
      </c>
      <c r="C69" s="342"/>
      <c r="D69" s="113"/>
      <c r="E69" s="114"/>
      <c r="F69" s="114"/>
      <c r="G69" s="113"/>
      <c r="H69" s="114"/>
      <c r="I69" s="114"/>
      <c r="J69" s="113"/>
      <c r="K69" s="113"/>
      <c r="L69" s="113"/>
      <c r="M69" s="113"/>
      <c r="N69" s="113"/>
      <c r="O69" s="57">
        <f>SUMPRODUCT('[2]Нормативы ОО'!D71:O108,'[2]Нормативы ОО'!$D$507:$O$544)</f>
        <v>21123.937012017574</v>
      </c>
    </row>
    <row r="70" spans="1:15" s="218" customFormat="1" outlineLevel="2" x14ac:dyDescent="0.2">
      <c r="B70" s="115"/>
      <c r="C70" s="115"/>
      <c r="D70" s="224" t="s">
        <v>228</v>
      </c>
      <c r="E70" s="224" t="s">
        <v>229</v>
      </c>
      <c r="F70" s="225" t="s">
        <v>230</v>
      </c>
      <c r="G70" s="224" t="s">
        <v>228</v>
      </c>
      <c r="H70" s="224" t="s">
        <v>229</v>
      </c>
      <c r="I70" s="225" t="s">
        <v>230</v>
      </c>
      <c r="J70" s="224" t="s">
        <v>228</v>
      </c>
      <c r="K70" s="224" t="s">
        <v>229</v>
      </c>
      <c r="L70" s="225" t="s">
        <v>230</v>
      </c>
      <c r="M70" s="226" t="s">
        <v>228</v>
      </c>
      <c r="N70" s="224" t="s">
        <v>229</v>
      </c>
      <c r="O70" s="227" t="s">
        <v>230</v>
      </c>
    </row>
    <row r="71" spans="1:15" ht="11.45" customHeight="1" outlineLevel="2" x14ac:dyDescent="0.2">
      <c r="B71" s="361" t="s">
        <v>231</v>
      </c>
      <c r="C71" s="222" t="s">
        <v>190</v>
      </c>
      <c r="D71" s="116">
        <f t="shared" ref="D71:F72" si="0">($D$6*$D$12+$D$14*$D$17)/(D30*$D$68)</f>
        <v>8.0365688888888911E-2</v>
      </c>
      <c r="E71" s="116">
        <f t="shared" si="0"/>
        <v>8.0365688888888911E-2</v>
      </c>
      <c r="F71" s="117">
        <f t="shared" si="0"/>
        <v>8.0365688888888911E-2</v>
      </c>
      <c r="G71" s="118">
        <f t="shared" ref="G71:I72" si="1">($G$6*$G$12+$G$14*$G$17)/(G30*$G$68)</f>
        <v>0.11176</v>
      </c>
      <c r="H71" s="116">
        <f t="shared" si="1"/>
        <v>0.11176</v>
      </c>
      <c r="I71" s="117">
        <f t="shared" si="1"/>
        <v>0.11176</v>
      </c>
      <c r="J71" s="118">
        <f t="shared" ref="J71:L72" si="2">($J$6*$J$12+$J$14*$J$17)/(J30*$J$68)</f>
        <v>0.12167</v>
      </c>
      <c r="K71" s="116">
        <f t="shared" si="2"/>
        <v>0.12167</v>
      </c>
      <c r="L71" s="117">
        <f t="shared" si="2"/>
        <v>0.12167</v>
      </c>
      <c r="M71" s="118">
        <f t="shared" ref="M71:O72" si="3">($M$6*$M$12+$M$14*$M$17)/(M30*$M$68)</f>
        <v>0.12167</v>
      </c>
      <c r="N71" s="116">
        <f t="shared" si="3"/>
        <v>0.12167</v>
      </c>
      <c r="O71" s="119">
        <f t="shared" si="3"/>
        <v>0.12167</v>
      </c>
    </row>
    <row r="72" spans="1:15" outlineLevel="2" x14ac:dyDescent="0.2">
      <c r="B72" s="362"/>
      <c r="C72" s="223" t="s">
        <v>194</v>
      </c>
      <c r="D72" s="116">
        <f t="shared" si="0"/>
        <v>8.0365688888888911E-2</v>
      </c>
      <c r="E72" s="116">
        <f t="shared" si="0"/>
        <v>8.7354009661835763E-2</v>
      </c>
      <c r="F72" s="117">
        <f t="shared" si="0"/>
        <v>9.5673439153439177E-2</v>
      </c>
      <c r="G72" s="118">
        <f t="shared" si="1"/>
        <v>0.11176</v>
      </c>
      <c r="H72" s="116">
        <f t="shared" si="1"/>
        <v>0.12147826086956522</v>
      </c>
      <c r="I72" s="117">
        <f t="shared" si="1"/>
        <v>0.13304761904761905</v>
      </c>
      <c r="J72" s="118">
        <f t="shared" si="2"/>
        <v>0.12167</v>
      </c>
      <c r="K72" s="116">
        <f t="shared" si="2"/>
        <v>0.13225000000000001</v>
      </c>
      <c r="L72" s="117">
        <f t="shared" si="2"/>
        <v>0.14484523809523808</v>
      </c>
      <c r="M72" s="118">
        <f t="shared" si="3"/>
        <v>0.12167</v>
      </c>
      <c r="N72" s="116">
        <f t="shared" si="3"/>
        <v>0.13225000000000001</v>
      </c>
      <c r="O72" s="119">
        <f t="shared" si="3"/>
        <v>0.14484523809523808</v>
      </c>
    </row>
    <row r="73" spans="1:15" outlineLevel="2" x14ac:dyDescent="0.2">
      <c r="B73" s="362"/>
      <c r="C73" s="223" t="s">
        <v>198</v>
      </c>
      <c r="D73" s="116">
        <f>($D$6*$D$12+$D$14*$D$17)/(D32*$D$68)</f>
        <v>8.0365688888888911E-2</v>
      </c>
      <c r="E73" s="116">
        <f t="shared" ref="E73:F77" si="4">($D$6*$D$13+$D$14*$D$17)/(E32*$D$68)</f>
        <v>0.1130718954248366</v>
      </c>
      <c r="F73" s="117">
        <f t="shared" si="4"/>
        <v>0.1130718954248366</v>
      </c>
      <c r="G73" s="118">
        <f>($G$6*$G$12+$G$14*$G$17)/(G32*$G$68)</f>
        <v>0.11176</v>
      </c>
      <c r="H73" s="116">
        <f t="shared" ref="H73:I77" si="5">($G$6*$G$13+$G$14*$G$17)/(H32*$G$68)</f>
        <v>0.14705882352941177</v>
      </c>
      <c r="I73" s="117">
        <f t="shared" si="5"/>
        <v>0.14705882352941177</v>
      </c>
      <c r="J73" s="118">
        <f>($J$6*$J$12+$J$14*$J$17)/(J32*$J$68)</f>
        <v>0.12167</v>
      </c>
      <c r="K73" s="116">
        <f t="shared" ref="K73:L77" si="6">($J$6*$J$13+$J$14*$J$17)/(K32*$J$68)</f>
        <v>0.15359477124183007</v>
      </c>
      <c r="L73" s="117">
        <f t="shared" si="6"/>
        <v>0.15359477124183007</v>
      </c>
      <c r="M73" s="118">
        <f>($M$6*$M$12+$M$14*$M$17)/(M32*$M$68)</f>
        <v>0.12167</v>
      </c>
      <c r="N73" s="116">
        <f t="shared" ref="N73:O77" si="7">($M$6*$M$13+$M$14*$M$17)/(N32*$M$68)</f>
        <v>0.15359477124183007</v>
      </c>
      <c r="O73" s="119">
        <f t="shared" si="7"/>
        <v>0.15359477124183007</v>
      </c>
    </row>
    <row r="74" spans="1:15" outlineLevel="2" x14ac:dyDescent="0.2">
      <c r="B74" s="362"/>
      <c r="C74" s="223" t="s">
        <v>202</v>
      </c>
      <c r="D74" s="116">
        <f>($D$6*$D$12+$D$14*$D$17)/(D33*$D$68)</f>
        <v>8.0365688888888911E-2</v>
      </c>
      <c r="E74" s="116">
        <f t="shared" si="4"/>
        <v>0.13730158730158731</v>
      </c>
      <c r="F74" s="117">
        <f t="shared" si="4"/>
        <v>0.13730158730158731</v>
      </c>
      <c r="G74" s="118">
        <f>($G$6*$G$12+$G$14*$G$17)/(G33*$G$68)</f>
        <v>0.11176</v>
      </c>
      <c r="H74" s="116">
        <f t="shared" si="5"/>
        <v>0.17857142857142858</v>
      </c>
      <c r="I74" s="117">
        <f t="shared" si="5"/>
        <v>0.17857142857142858</v>
      </c>
      <c r="J74" s="118">
        <f>($J$6*$J$12+$J$14*$J$17)/(J33*$J$68)</f>
        <v>0.12167</v>
      </c>
      <c r="K74" s="116">
        <f t="shared" si="6"/>
        <v>0.18650793650793651</v>
      </c>
      <c r="L74" s="117">
        <f t="shared" si="6"/>
        <v>0.18650793650793651</v>
      </c>
      <c r="M74" s="118">
        <f>($M$6*$M$12+$M$14*$M$17)/(M33*$M$68)</f>
        <v>0.12167</v>
      </c>
      <c r="N74" s="116">
        <f t="shared" si="7"/>
        <v>0.18650793650793651</v>
      </c>
      <c r="O74" s="119">
        <f t="shared" si="7"/>
        <v>0.18650793650793651</v>
      </c>
    </row>
    <row r="75" spans="1:15" outlineLevel="2" x14ac:dyDescent="0.2">
      <c r="B75" s="362"/>
      <c r="C75" s="223" t="s">
        <v>206</v>
      </c>
      <c r="D75" s="116">
        <f>($D$6*$D$12+$D$14*$D$17)/(D34*$D$68)</f>
        <v>8.0365688888888911E-2</v>
      </c>
      <c r="E75" s="116">
        <f t="shared" si="4"/>
        <v>0.21358024691358027</v>
      </c>
      <c r="F75" s="117">
        <f t="shared" si="4"/>
        <v>0.21358024691358027</v>
      </c>
      <c r="G75" s="118">
        <f>($G$6*$G$12+$G$14*$G$17)/(G34*$G$68)</f>
        <v>0.11176</v>
      </c>
      <c r="H75" s="116">
        <f t="shared" si="5"/>
        <v>0.27777777777777779</v>
      </c>
      <c r="I75" s="117">
        <f t="shared" si="5"/>
        <v>0.27777777777777779</v>
      </c>
      <c r="J75" s="118">
        <f>($J$6*$J$12+$J$14*$J$17)/(J34*$J$68)</f>
        <v>0.12167</v>
      </c>
      <c r="K75" s="116">
        <f t="shared" si="6"/>
        <v>0.29012345679012347</v>
      </c>
      <c r="L75" s="117">
        <f t="shared" si="6"/>
        <v>0.29012345679012347</v>
      </c>
      <c r="M75" s="118">
        <f>($M$6*$M$12+$M$14*$M$17)/(M34*$M$68)</f>
        <v>0.12167</v>
      </c>
      <c r="N75" s="116">
        <f t="shared" si="7"/>
        <v>0.29012345679012347</v>
      </c>
      <c r="O75" s="119">
        <f t="shared" si="7"/>
        <v>0.29012345679012347</v>
      </c>
    </row>
    <row r="76" spans="1:15" outlineLevel="2" x14ac:dyDescent="0.2">
      <c r="B76" s="362"/>
      <c r="C76" s="223" t="s">
        <v>210</v>
      </c>
      <c r="D76" s="116">
        <f>($D$6*$D$12+$D$14*$D$17)/(D35*$D$68)</f>
        <v>8.0365688888888911E-2</v>
      </c>
      <c r="E76" s="116">
        <f t="shared" si="4"/>
        <v>0.21358024691358027</v>
      </c>
      <c r="F76" s="117">
        <f t="shared" si="4"/>
        <v>0.24027777777777778</v>
      </c>
      <c r="G76" s="118">
        <f>($G$6*$G$12+$G$14*$G$17)/(G35*$G$68)</f>
        <v>0.11176</v>
      </c>
      <c r="H76" s="116">
        <f t="shared" si="5"/>
        <v>0.27777777777777779</v>
      </c>
      <c r="I76" s="117">
        <f t="shared" si="5"/>
        <v>0.3125</v>
      </c>
      <c r="J76" s="118">
        <f>($J$6*$J$12+$J$14*$J$17)/(J35*$J$68)</f>
        <v>0.12167</v>
      </c>
      <c r="K76" s="116">
        <f t="shared" si="6"/>
        <v>0.29012345679012347</v>
      </c>
      <c r="L76" s="117">
        <f t="shared" si="6"/>
        <v>0.3263888888888889</v>
      </c>
      <c r="M76" s="118">
        <f>($M$6*$M$12+$M$14*$M$17)/(M35*$M$68)</f>
        <v>0.12167</v>
      </c>
      <c r="N76" s="116">
        <f t="shared" si="7"/>
        <v>0.29012345679012347</v>
      </c>
      <c r="O76" s="119">
        <f t="shared" si="7"/>
        <v>0.3263888888888889</v>
      </c>
    </row>
    <row r="77" spans="1:15" outlineLevel="2" x14ac:dyDescent="0.2">
      <c r="B77" s="362"/>
      <c r="C77" s="223" t="s">
        <v>214</v>
      </c>
      <c r="D77" s="116">
        <f>($D$6*$D$12+$D$14*$D$17)/(D36*$D$68)</f>
        <v>8.0365688888888911E-2</v>
      </c>
      <c r="E77" s="116">
        <f t="shared" si="4"/>
        <v>0.21358024691358027</v>
      </c>
      <c r="F77" s="117">
        <f t="shared" si="4"/>
        <v>0.27460317460317463</v>
      </c>
      <c r="G77" s="118">
        <f>($G$6*$G$12+$G$14*$G$17)/(G36*$G$68)</f>
        <v>0.11176</v>
      </c>
      <c r="H77" s="116">
        <f t="shared" si="5"/>
        <v>0.27777777777777779</v>
      </c>
      <c r="I77" s="117">
        <f t="shared" si="5"/>
        <v>0.35714285714285715</v>
      </c>
      <c r="J77" s="118">
        <f>($J$6*$J$12+$J$14*$J$17)/(J36*$J$68)</f>
        <v>0.12167</v>
      </c>
      <c r="K77" s="116">
        <f t="shared" si="6"/>
        <v>0.29012345679012347</v>
      </c>
      <c r="L77" s="117">
        <f t="shared" si="6"/>
        <v>0.37301587301587302</v>
      </c>
      <c r="M77" s="118">
        <f>($M$6*$M$12+$M$14*$M$17)/(M36*$M$68)</f>
        <v>0.12167</v>
      </c>
      <c r="N77" s="116">
        <f t="shared" si="7"/>
        <v>0.29012345679012347</v>
      </c>
      <c r="O77" s="119">
        <f t="shared" si="7"/>
        <v>0.37301587301587302</v>
      </c>
    </row>
    <row r="78" spans="1:15" ht="11.45" customHeight="1" outlineLevel="2" x14ac:dyDescent="0.2">
      <c r="B78" s="363" t="s">
        <v>232</v>
      </c>
      <c r="C78" s="223" t="s">
        <v>152</v>
      </c>
      <c r="D78" s="120">
        <f t="shared" ref="D78:D85" si="8">($D$6*$D$12+($D$14-$D$15)*$D$17)/($D37*$D$68)</f>
        <v>8.6568222222222241E-2</v>
      </c>
      <c r="E78" s="121"/>
      <c r="F78" s="122"/>
      <c r="G78" s="121">
        <f t="shared" ref="G78:G85" si="9">($G$6*$G$12+($G$14-$G$15)*$G$17)/($G37*$G$68)</f>
        <v>0.12581111111111112</v>
      </c>
      <c r="H78" s="121"/>
      <c r="I78" s="122"/>
      <c r="J78" s="121">
        <f t="shared" ref="J78:J85" si="10">($J$6*$J$12+($J$14-$J$15)*$J$17)/($J37*$J$68)</f>
        <v>0.13819861111111112</v>
      </c>
      <c r="K78" s="121"/>
      <c r="L78" s="122"/>
      <c r="M78" s="121">
        <f t="shared" ref="M78:M85" si="11">($M$6*$M$12+($M$14-$M$15)*$M$17)/($M37*$M$68)</f>
        <v>0.13819861111111112</v>
      </c>
      <c r="N78" s="56"/>
      <c r="O78" s="56"/>
    </row>
    <row r="79" spans="1:15" outlineLevel="2" x14ac:dyDescent="0.2">
      <c r="B79" s="363"/>
      <c r="C79" s="223" t="s">
        <v>153</v>
      </c>
      <c r="D79" s="119">
        <f t="shared" si="8"/>
        <v>6.9254577777777784E-2</v>
      </c>
      <c r="E79" s="123"/>
      <c r="F79" s="124"/>
      <c r="G79" s="123">
        <f t="shared" si="9"/>
        <v>0.1006488888888889</v>
      </c>
      <c r="H79" s="123"/>
      <c r="I79" s="124"/>
      <c r="J79" s="123">
        <f t="shared" si="10"/>
        <v>0.11055888888888889</v>
      </c>
      <c r="K79" s="123"/>
      <c r="L79" s="124"/>
      <c r="M79" s="123">
        <f t="shared" si="11"/>
        <v>0.11055888888888889</v>
      </c>
      <c r="N79" s="56"/>
      <c r="O79" s="56"/>
    </row>
    <row r="80" spans="1:15" outlineLevel="2" x14ac:dyDescent="0.2">
      <c r="B80" s="363"/>
      <c r="C80" s="223" t="s">
        <v>154</v>
      </c>
      <c r="D80" s="119">
        <f t="shared" si="8"/>
        <v>8.6568222222222241E-2</v>
      </c>
      <c r="E80" s="123"/>
      <c r="F80" s="124"/>
      <c r="G80" s="123">
        <f t="shared" si="9"/>
        <v>0.12581111111111112</v>
      </c>
      <c r="H80" s="123"/>
      <c r="I80" s="124"/>
      <c r="J80" s="123">
        <f t="shared" si="10"/>
        <v>0.13819861111111112</v>
      </c>
      <c r="K80" s="123"/>
      <c r="L80" s="124"/>
      <c r="M80" s="123">
        <f t="shared" si="11"/>
        <v>0.13819861111111112</v>
      </c>
      <c r="N80" s="56"/>
      <c r="O80" s="56"/>
    </row>
    <row r="81" spans="2:15" outlineLevel="2" x14ac:dyDescent="0.2">
      <c r="B81" s="363"/>
      <c r="C81" s="223" t="s">
        <v>217</v>
      </c>
      <c r="D81" s="119">
        <f t="shared" si="8"/>
        <v>6.9254577777777784E-2</v>
      </c>
      <c r="E81" s="123"/>
      <c r="F81" s="124"/>
      <c r="G81" s="123">
        <f t="shared" si="9"/>
        <v>0.1006488888888889</v>
      </c>
      <c r="H81" s="123"/>
      <c r="I81" s="124"/>
      <c r="J81" s="123">
        <f t="shared" si="10"/>
        <v>0.11055888888888889</v>
      </c>
      <c r="K81" s="123"/>
      <c r="L81" s="124"/>
      <c r="M81" s="123">
        <f t="shared" si="11"/>
        <v>0.11055888888888889</v>
      </c>
      <c r="N81" s="56"/>
      <c r="O81" s="56"/>
    </row>
    <row r="82" spans="2:15" outlineLevel="2" x14ac:dyDescent="0.2">
      <c r="B82" s="363"/>
      <c r="C82" s="223" t="s">
        <v>155</v>
      </c>
      <c r="D82" s="119">
        <f t="shared" si="8"/>
        <v>6.9254577777777784E-2</v>
      </c>
      <c r="E82" s="123"/>
      <c r="F82" s="124"/>
      <c r="G82" s="123">
        <f t="shared" si="9"/>
        <v>0.1006488888888889</v>
      </c>
      <c r="H82" s="123"/>
      <c r="I82" s="124"/>
      <c r="J82" s="123">
        <f t="shared" si="10"/>
        <v>0.11055888888888889</v>
      </c>
      <c r="K82" s="123"/>
      <c r="L82" s="124"/>
      <c r="M82" s="123">
        <f t="shared" si="11"/>
        <v>0.11055888888888889</v>
      </c>
      <c r="N82" s="56"/>
      <c r="O82" s="56"/>
    </row>
    <row r="83" spans="2:15" ht="18" outlineLevel="2" x14ac:dyDescent="0.2">
      <c r="B83" s="363"/>
      <c r="C83" s="223" t="s">
        <v>218</v>
      </c>
      <c r="D83" s="119">
        <f t="shared" si="8"/>
        <v>8.6568222222222241E-2</v>
      </c>
      <c r="E83" s="123"/>
      <c r="F83" s="124"/>
      <c r="G83" s="123">
        <f t="shared" si="9"/>
        <v>0.12581111111111112</v>
      </c>
      <c r="H83" s="123"/>
      <c r="I83" s="124"/>
      <c r="J83" s="123">
        <f t="shared" si="10"/>
        <v>0.13819861111111112</v>
      </c>
      <c r="K83" s="123"/>
      <c r="L83" s="124"/>
      <c r="M83" s="123">
        <f t="shared" si="11"/>
        <v>0.13819861111111112</v>
      </c>
      <c r="N83" s="56"/>
      <c r="O83" s="56"/>
    </row>
    <row r="84" spans="2:15" outlineLevel="2" x14ac:dyDescent="0.2">
      <c r="B84" s="363"/>
      <c r="C84" s="223" t="s">
        <v>219</v>
      </c>
      <c r="D84" s="119">
        <f t="shared" si="8"/>
        <v>6.9254577777777784E-2</v>
      </c>
      <c r="E84" s="123"/>
      <c r="F84" s="124"/>
      <c r="G84" s="123">
        <f t="shared" si="9"/>
        <v>0.1006488888888889</v>
      </c>
      <c r="H84" s="123"/>
      <c r="I84" s="124"/>
      <c r="J84" s="123">
        <f t="shared" si="10"/>
        <v>0.11055888888888889</v>
      </c>
      <c r="K84" s="123"/>
      <c r="L84" s="124"/>
      <c r="M84" s="123">
        <f t="shared" si="11"/>
        <v>0.11055888888888889</v>
      </c>
      <c r="N84" s="56"/>
      <c r="O84" s="56"/>
    </row>
    <row r="85" spans="2:15" ht="18" outlineLevel="2" x14ac:dyDescent="0.2">
      <c r="B85" s="363"/>
      <c r="C85" s="223" t="s">
        <v>220</v>
      </c>
      <c r="D85" s="119">
        <f t="shared" si="8"/>
        <v>8.6568222222222241E-2</v>
      </c>
      <c r="E85" s="123"/>
      <c r="F85" s="124"/>
      <c r="G85" s="123">
        <f t="shared" si="9"/>
        <v>0.12581111111111112</v>
      </c>
      <c r="H85" s="123"/>
      <c r="I85" s="124"/>
      <c r="J85" s="123">
        <f t="shared" si="10"/>
        <v>0.13819861111111112</v>
      </c>
      <c r="K85" s="123"/>
      <c r="L85" s="124"/>
      <c r="M85" s="123">
        <f t="shared" si="11"/>
        <v>0.13819861111111112</v>
      </c>
      <c r="N85" s="56"/>
      <c r="O85" s="56"/>
    </row>
    <row r="86" spans="2:15" outlineLevel="2" x14ac:dyDescent="0.2">
      <c r="B86" s="363" t="s">
        <v>233</v>
      </c>
      <c r="C86" s="223" t="s">
        <v>152</v>
      </c>
      <c r="D86" s="119">
        <f t="shared" ref="D86:D105" si="12">($D$7*$D$13+($D$14-$D$15)*$D$18)/(D45*$D$68)</f>
        <v>0.25462962962962965</v>
      </c>
      <c r="E86" s="54"/>
      <c r="F86" s="55"/>
      <c r="G86" s="123">
        <f t="shared" ref="G86:G105" si="13">($G$7*$G$13+($G$14-$G$15)*$G$18)/(G45*$G$68)</f>
        <v>0.33703703703703702</v>
      </c>
      <c r="H86" s="54"/>
      <c r="I86" s="55"/>
      <c r="J86" s="123">
        <f t="shared" ref="J86:J105" si="14">($J$7*$J$13+($J$14-$J$15)*$J$18)/(J45*$J$68)</f>
        <v>0.3611111111111111</v>
      </c>
      <c r="K86" s="54"/>
      <c r="L86" s="55"/>
      <c r="M86" s="56" t="s">
        <v>156</v>
      </c>
      <c r="N86" s="56"/>
      <c r="O86" s="56"/>
    </row>
    <row r="87" spans="2:15" outlineLevel="2" x14ac:dyDescent="0.2">
      <c r="B87" s="363"/>
      <c r="C87" s="223" t="s">
        <v>153</v>
      </c>
      <c r="D87" s="119">
        <f t="shared" si="12"/>
        <v>0.15277777777777779</v>
      </c>
      <c r="E87" s="54"/>
      <c r="F87" s="55"/>
      <c r="G87" s="123">
        <f t="shared" si="13"/>
        <v>0.20222222222222222</v>
      </c>
      <c r="H87" s="54"/>
      <c r="I87" s="55"/>
      <c r="J87" s="123">
        <f t="shared" si="14"/>
        <v>0.21666666666666667</v>
      </c>
      <c r="K87" s="54"/>
      <c r="L87" s="55"/>
      <c r="M87" s="56" t="s">
        <v>156</v>
      </c>
      <c r="N87" s="56"/>
      <c r="O87" s="56"/>
    </row>
    <row r="88" spans="2:15" outlineLevel="2" x14ac:dyDescent="0.2">
      <c r="B88" s="363"/>
      <c r="C88" s="223" t="s">
        <v>154</v>
      </c>
      <c r="D88" s="119">
        <f t="shared" si="12"/>
        <v>0.19097222222222221</v>
      </c>
      <c r="E88" s="54"/>
      <c r="F88" s="55"/>
      <c r="G88" s="123">
        <f t="shared" si="13"/>
        <v>0.25277777777777777</v>
      </c>
      <c r="H88" s="54"/>
      <c r="I88" s="55"/>
      <c r="J88" s="123">
        <f t="shared" si="14"/>
        <v>0.27083333333333331</v>
      </c>
      <c r="K88" s="54"/>
      <c r="L88" s="55"/>
      <c r="M88" s="56" t="s">
        <v>156</v>
      </c>
      <c r="N88" s="56"/>
      <c r="O88" s="56"/>
    </row>
    <row r="89" spans="2:15" outlineLevel="2" x14ac:dyDescent="0.2">
      <c r="B89" s="363"/>
      <c r="C89" s="223" t="s">
        <v>217</v>
      </c>
      <c r="D89" s="119">
        <f t="shared" si="12"/>
        <v>0.12731481481481483</v>
      </c>
      <c r="E89" s="54"/>
      <c r="F89" s="55"/>
      <c r="G89" s="123">
        <f t="shared" si="13"/>
        <v>0.16851851851851851</v>
      </c>
      <c r="H89" s="54"/>
      <c r="I89" s="55"/>
      <c r="J89" s="123">
        <f t="shared" si="14"/>
        <v>0.18055555555555555</v>
      </c>
      <c r="K89" s="54"/>
      <c r="L89" s="55"/>
      <c r="M89" s="56" t="s">
        <v>156</v>
      </c>
      <c r="N89" s="56"/>
      <c r="O89" s="56"/>
    </row>
    <row r="90" spans="2:15" outlineLevel="2" x14ac:dyDescent="0.2">
      <c r="B90" s="363"/>
      <c r="C90" s="223" t="s">
        <v>155</v>
      </c>
      <c r="D90" s="119">
        <f t="shared" si="12"/>
        <v>0.12731481481481483</v>
      </c>
      <c r="E90" s="54"/>
      <c r="F90" s="55"/>
      <c r="G90" s="123">
        <f t="shared" si="13"/>
        <v>0.16851851851851851</v>
      </c>
      <c r="H90" s="54"/>
      <c r="I90" s="55"/>
      <c r="J90" s="123">
        <f t="shared" si="14"/>
        <v>0.18055555555555555</v>
      </c>
      <c r="K90" s="54"/>
      <c r="L90" s="55"/>
      <c r="M90" s="56" t="s">
        <v>156</v>
      </c>
      <c r="N90" s="56"/>
      <c r="O90" s="56"/>
    </row>
    <row r="91" spans="2:15" ht="18" outlineLevel="2" x14ac:dyDescent="0.2">
      <c r="B91" s="363"/>
      <c r="C91" s="223" t="s">
        <v>218</v>
      </c>
      <c r="D91" s="119">
        <f t="shared" si="12"/>
        <v>0.15277777777777779</v>
      </c>
      <c r="E91" s="54"/>
      <c r="F91" s="55"/>
      <c r="G91" s="123">
        <f t="shared" si="13"/>
        <v>0.20222222222222222</v>
      </c>
      <c r="H91" s="54"/>
      <c r="I91" s="55"/>
      <c r="J91" s="123">
        <f t="shared" si="14"/>
        <v>0.21666666666666667</v>
      </c>
      <c r="K91" s="54"/>
      <c r="L91" s="55"/>
      <c r="M91" s="56" t="s">
        <v>156</v>
      </c>
      <c r="N91" s="56"/>
      <c r="O91" s="56"/>
    </row>
    <row r="92" spans="2:15" outlineLevel="2" x14ac:dyDescent="0.2">
      <c r="B92" s="363"/>
      <c r="C92" s="223" t="s">
        <v>219</v>
      </c>
      <c r="D92" s="119">
        <f t="shared" si="12"/>
        <v>0.12731481481481483</v>
      </c>
      <c r="E92" s="54"/>
      <c r="F92" s="55"/>
      <c r="G92" s="123">
        <f t="shared" si="13"/>
        <v>0.16851851851851851</v>
      </c>
      <c r="H92" s="54"/>
      <c r="I92" s="55"/>
      <c r="J92" s="123">
        <f t="shared" si="14"/>
        <v>0.18055555555555555</v>
      </c>
      <c r="K92" s="54"/>
      <c r="L92" s="55"/>
      <c r="M92" s="56" t="s">
        <v>156</v>
      </c>
      <c r="N92" s="56"/>
      <c r="O92" s="56"/>
    </row>
    <row r="93" spans="2:15" ht="18" outlineLevel="2" x14ac:dyDescent="0.2">
      <c r="B93" s="363"/>
      <c r="C93" s="223" t="s">
        <v>220</v>
      </c>
      <c r="D93" s="119">
        <f t="shared" si="12"/>
        <v>0.19097222222222221</v>
      </c>
      <c r="E93" s="54"/>
      <c r="F93" s="55"/>
      <c r="G93" s="123">
        <f t="shared" si="13"/>
        <v>0.25277777777777777</v>
      </c>
      <c r="H93" s="54"/>
      <c r="I93" s="55"/>
      <c r="J93" s="123">
        <f t="shared" si="14"/>
        <v>0.27083333333333331</v>
      </c>
      <c r="K93" s="54"/>
      <c r="L93" s="55"/>
      <c r="M93" s="56" t="s">
        <v>156</v>
      </c>
      <c r="N93" s="56"/>
      <c r="O93" s="56"/>
    </row>
    <row r="94" spans="2:15" outlineLevel="2" x14ac:dyDescent="0.2">
      <c r="B94" s="363" t="s">
        <v>234</v>
      </c>
      <c r="C94" s="223" t="s">
        <v>152</v>
      </c>
      <c r="D94" s="119">
        <f t="shared" si="12"/>
        <v>0.25462962962962965</v>
      </c>
      <c r="E94" s="54"/>
      <c r="F94" s="55"/>
      <c r="G94" s="123">
        <f t="shared" si="13"/>
        <v>0.33703703703703702</v>
      </c>
      <c r="H94" s="54"/>
      <c r="I94" s="55"/>
      <c r="J94" s="123">
        <f t="shared" si="14"/>
        <v>0.3611111111111111</v>
      </c>
      <c r="K94" s="54"/>
      <c r="L94" s="55"/>
      <c r="M94" s="56" t="s">
        <v>156</v>
      </c>
      <c r="N94" s="56"/>
      <c r="O94" s="56"/>
    </row>
    <row r="95" spans="2:15" outlineLevel="2" x14ac:dyDescent="0.2">
      <c r="B95" s="363"/>
      <c r="C95" s="223" t="s">
        <v>153</v>
      </c>
      <c r="D95" s="119">
        <f t="shared" si="12"/>
        <v>0.15277777777777779</v>
      </c>
      <c r="E95" s="54"/>
      <c r="F95" s="55"/>
      <c r="G95" s="123">
        <f t="shared" si="13"/>
        <v>0.20222222222222222</v>
      </c>
      <c r="H95" s="54"/>
      <c r="I95" s="55"/>
      <c r="J95" s="123">
        <f t="shared" si="14"/>
        <v>0.21666666666666667</v>
      </c>
      <c r="K95" s="54"/>
      <c r="L95" s="55"/>
      <c r="M95" s="56" t="s">
        <v>156</v>
      </c>
      <c r="N95" s="56"/>
      <c r="O95" s="56"/>
    </row>
    <row r="96" spans="2:15" outlineLevel="2" x14ac:dyDescent="0.2">
      <c r="B96" s="363"/>
      <c r="C96" s="223" t="s">
        <v>154</v>
      </c>
      <c r="D96" s="119">
        <f t="shared" si="12"/>
        <v>0.19097222222222221</v>
      </c>
      <c r="E96" s="54"/>
      <c r="F96" s="55"/>
      <c r="G96" s="123">
        <f t="shared" si="13"/>
        <v>0.25277777777777777</v>
      </c>
      <c r="H96" s="54"/>
      <c r="I96" s="55"/>
      <c r="J96" s="123">
        <f t="shared" si="14"/>
        <v>0.27083333333333331</v>
      </c>
      <c r="K96" s="54"/>
      <c r="L96" s="55"/>
      <c r="M96" s="56" t="s">
        <v>156</v>
      </c>
      <c r="N96" s="56"/>
      <c r="O96" s="56"/>
    </row>
    <row r="97" spans="1:15" outlineLevel="2" x14ac:dyDescent="0.2">
      <c r="B97" s="363"/>
      <c r="C97" s="223" t="s">
        <v>217</v>
      </c>
      <c r="D97" s="119">
        <f t="shared" si="12"/>
        <v>0.12731481481481483</v>
      </c>
      <c r="E97" s="54"/>
      <c r="F97" s="55"/>
      <c r="G97" s="123">
        <f t="shared" si="13"/>
        <v>0.16851851851851851</v>
      </c>
      <c r="H97" s="54"/>
      <c r="I97" s="55"/>
      <c r="J97" s="123">
        <f t="shared" si="14"/>
        <v>0.18055555555555555</v>
      </c>
      <c r="K97" s="54"/>
      <c r="L97" s="55"/>
      <c r="M97" s="56" t="s">
        <v>156</v>
      </c>
      <c r="N97" s="56"/>
      <c r="O97" s="56"/>
    </row>
    <row r="98" spans="1:15" ht="18" outlineLevel="2" x14ac:dyDescent="0.2">
      <c r="B98" s="363"/>
      <c r="C98" s="223" t="s">
        <v>218</v>
      </c>
      <c r="D98" s="119">
        <f t="shared" si="12"/>
        <v>0.15277777777777779</v>
      </c>
      <c r="E98" s="54"/>
      <c r="F98" s="55"/>
      <c r="G98" s="123">
        <f t="shared" si="13"/>
        <v>0.20222222222222222</v>
      </c>
      <c r="H98" s="54"/>
      <c r="I98" s="55"/>
      <c r="J98" s="123">
        <f t="shared" si="14"/>
        <v>0.21666666666666667</v>
      </c>
      <c r="K98" s="54"/>
      <c r="L98" s="55"/>
      <c r="M98" s="56" t="s">
        <v>156</v>
      </c>
      <c r="N98" s="56"/>
      <c r="O98" s="56"/>
    </row>
    <row r="99" spans="1:15" ht="18" outlineLevel="2" x14ac:dyDescent="0.2">
      <c r="B99" s="363"/>
      <c r="C99" s="223" t="s">
        <v>220</v>
      </c>
      <c r="D99" s="119">
        <f t="shared" si="12"/>
        <v>0.19097222222222221</v>
      </c>
      <c r="E99" s="54"/>
      <c r="F99" s="55"/>
      <c r="G99" s="123">
        <f t="shared" si="13"/>
        <v>0.25277777777777777</v>
      </c>
      <c r="H99" s="54"/>
      <c r="I99" s="55"/>
      <c r="J99" s="123">
        <f t="shared" si="14"/>
        <v>0.27083333333333331</v>
      </c>
      <c r="K99" s="54"/>
      <c r="L99" s="55"/>
      <c r="M99" s="56" t="s">
        <v>156</v>
      </c>
      <c r="N99" s="56"/>
      <c r="O99" s="56"/>
    </row>
    <row r="100" spans="1:15" ht="18" outlineLevel="2" x14ac:dyDescent="0.2">
      <c r="B100" s="363"/>
      <c r="C100" s="223" t="s">
        <v>223</v>
      </c>
      <c r="D100" s="119">
        <f t="shared" si="12"/>
        <v>0.12731481481481483</v>
      </c>
      <c r="E100" s="54"/>
      <c r="F100" s="55"/>
      <c r="G100" s="123">
        <f t="shared" si="13"/>
        <v>0.16851851851851851</v>
      </c>
      <c r="H100" s="54"/>
      <c r="I100" s="55"/>
      <c r="J100" s="123">
        <f t="shared" si="14"/>
        <v>0.18055555555555555</v>
      </c>
      <c r="K100" s="54"/>
      <c r="L100" s="55"/>
      <c r="M100" s="56" t="s">
        <v>156</v>
      </c>
      <c r="N100" s="56"/>
      <c r="O100" s="56"/>
    </row>
    <row r="101" spans="1:15" outlineLevel="2" x14ac:dyDescent="0.2">
      <c r="B101" s="363" t="s">
        <v>235</v>
      </c>
      <c r="C101" s="223" t="s">
        <v>152</v>
      </c>
      <c r="D101" s="119">
        <f t="shared" si="12"/>
        <v>0.25462962962962965</v>
      </c>
      <c r="E101" s="54"/>
      <c r="F101" s="55"/>
      <c r="G101" s="123">
        <f t="shared" si="13"/>
        <v>0.33703703703703702</v>
      </c>
      <c r="H101" s="54"/>
      <c r="I101" s="55"/>
      <c r="J101" s="123">
        <f t="shared" si="14"/>
        <v>0.3611111111111111</v>
      </c>
      <c r="K101" s="54"/>
      <c r="L101" s="55"/>
      <c r="M101" s="56" t="s">
        <v>156</v>
      </c>
      <c r="N101" s="56"/>
      <c r="O101" s="56"/>
    </row>
    <row r="102" spans="1:15" outlineLevel="2" x14ac:dyDescent="0.2">
      <c r="B102" s="363"/>
      <c r="C102" s="223" t="s">
        <v>154</v>
      </c>
      <c r="D102" s="119">
        <f t="shared" si="12"/>
        <v>0.30555555555555558</v>
      </c>
      <c r="E102" s="54"/>
      <c r="F102" s="55"/>
      <c r="G102" s="123">
        <f t="shared" si="13"/>
        <v>0.40444444444444444</v>
      </c>
      <c r="H102" s="54"/>
      <c r="I102" s="55"/>
      <c r="J102" s="123">
        <f t="shared" si="14"/>
        <v>0.43333333333333335</v>
      </c>
      <c r="K102" s="54"/>
      <c r="L102" s="55"/>
      <c r="M102" s="56" t="s">
        <v>156</v>
      </c>
      <c r="N102" s="56"/>
      <c r="O102" s="56"/>
    </row>
    <row r="103" spans="1:15" ht="18" outlineLevel="2" x14ac:dyDescent="0.2">
      <c r="B103" s="363"/>
      <c r="C103" s="223" t="s">
        <v>218</v>
      </c>
      <c r="D103" s="119">
        <f t="shared" si="12"/>
        <v>0.15277777777777779</v>
      </c>
      <c r="E103" s="54"/>
      <c r="F103" s="55"/>
      <c r="G103" s="123">
        <f t="shared" si="13"/>
        <v>0.20222222222222222</v>
      </c>
      <c r="H103" s="54"/>
      <c r="I103" s="55"/>
      <c r="J103" s="123">
        <f t="shared" si="14"/>
        <v>0.21666666666666667</v>
      </c>
      <c r="K103" s="54"/>
      <c r="L103" s="55"/>
      <c r="M103" s="56" t="s">
        <v>156</v>
      </c>
      <c r="N103" s="56"/>
      <c r="O103" s="56"/>
    </row>
    <row r="104" spans="1:15" ht="18" outlineLevel="2" x14ac:dyDescent="0.2">
      <c r="B104" s="363"/>
      <c r="C104" s="223" t="s">
        <v>220</v>
      </c>
      <c r="D104" s="119">
        <f t="shared" si="12"/>
        <v>0.19097222222222221</v>
      </c>
      <c r="E104" s="54"/>
      <c r="F104" s="55"/>
      <c r="G104" s="123">
        <f t="shared" si="13"/>
        <v>0.25277777777777777</v>
      </c>
      <c r="H104" s="54"/>
      <c r="I104" s="55"/>
      <c r="J104" s="123">
        <f t="shared" si="14"/>
        <v>0.27083333333333331</v>
      </c>
      <c r="K104" s="54"/>
      <c r="L104" s="55"/>
      <c r="M104" s="56" t="s">
        <v>156</v>
      </c>
      <c r="N104" s="56"/>
      <c r="O104" s="56"/>
    </row>
    <row r="105" spans="1:15" ht="18" outlineLevel="2" x14ac:dyDescent="0.2">
      <c r="B105" s="363"/>
      <c r="C105" s="223" t="s">
        <v>223</v>
      </c>
      <c r="D105" s="119">
        <f t="shared" si="12"/>
        <v>0.12731481481481483</v>
      </c>
      <c r="E105" s="54"/>
      <c r="F105" s="55"/>
      <c r="G105" s="123">
        <f t="shared" si="13"/>
        <v>0.16851851851851851</v>
      </c>
      <c r="H105" s="54"/>
      <c r="I105" s="55"/>
      <c r="J105" s="123">
        <f t="shared" si="14"/>
        <v>0.18055555555555555</v>
      </c>
      <c r="K105" s="54"/>
      <c r="L105" s="55"/>
      <c r="M105" s="56" t="s">
        <v>156</v>
      </c>
      <c r="N105" s="56"/>
      <c r="O105" s="56"/>
    </row>
    <row r="106" spans="1:15" outlineLevel="2" x14ac:dyDescent="0.2">
      <c r="B106" s="345" t="s">
        <v>175</v>
      </c>
      <c r="C106" s="346"/>
      <c r="D106" s="119">
        <f>($D$8*$D$12+$D$14*$D$19)/(D65*$D$68)</f>
        <v>5.9088888888888899E-2</v>
      </c>
      <c r="E106" s="54"/>
      <c r="F106" s="55"/>
      <c r="G106" s="123">
        <f>($G$8*$G$12+$G$14*$G$19)/(G65*$G$68)</f>
        <v>6.6513777777777783E-2</v>
      </c>
      <c r="H106" s="54"/>
      <c r="I106" s="55"/>
      <c r="J106" s="123">
        <f>($J$8*$J$12+$J$14*$J$19)/(J65*$J$68)</f>
        <v>6.9882222222222221E-2</v>
      </c>
      <c r="K106" s="54"/>
      <c r="L106" s="55"/>
      <c r="M106" s="56" t="s">
        <v>156</v>
      </c>
      <c r="N106" s="56"/>
      <c r="O106" s="56"/>
    </row>
    <row r="107" spans="1:15" ht="21.75" customHeight="1" outlineLevel="2" x14ac:dyDescent="0.2">
      <c r="B107" s="345" t="s">
        <v>176</v>
      </c>
      <c r="C107" s="346"/>
      <c r="D107" s="119">
        <f>($D$9*$D$13+$D$14*$D$20)/(D66*$D$68)</f>
        <v>0.44444444444444442</v>
      </c>
      <c r="E107" s="54"/>
      <c r="F107" s="55"/>
      <c r="G107" s="123">
        <f>($G$9*$G$13+$G$14*$G$20)/(G66*$G$68)</f>
        <v>0.55555555555555558</v>
      </c>
      <c r="H107" s="54"/>
      <c r="I107" s="55"/>
      <c r="J107" s="123">
        <f>($J$9*$J$13+$J$14*$J$20)/(J66*$J$68)</f>
        <v>0.61111111111111116</v>
      </c>
      <c r="K107" s="54"/>
      <c r="L107" s="55"/>
      <c r="M107" s="56" t="s">
        <v>156</v>
      </c>
      <c r="N107" s="56"/>
      <c r="O107" s="56"/>
    </row>
    <row r="108" spans="1:15" outlineLevel="2" x14ac:dyDescent="0.2">
      <c r="B108" s="353" t="s">
        <v>177</v>
      </c>
      <c r="C108" s="354"/>
      <c r="D108" s="119">
        <f>($D$10*$D$13+$D$14*$D$21)/(D67*$D$68)</f>
        <v>1.2500000000000001E-2</v>
      </c>
      <c r="E108" s="54"/>
      <c r="F108" s="55"/>
      <c r="G108" s="123">
        <f>($G$10*$G$13+$G$14*$G$21)/(G67*$G$68)</f>
        <v>2.361111111111111E-2</v>
      </c>
      <c r="H108" s="54"/>
      <c r="I108" s="55"/>
      <c r="J108" s="123">
        <f>($J$10*$J$13+$J$14*$J$21)/(J67*$J$68)</f>
        <v>2.6388888888888889E-2</v>
      </c>
      <c r="K108" s="54"/>
      <c r="L108" s="55"/>
      <c r="M108" s="56" t="s">
        <v>156</v>
      </c>
      <c r="N108" s="56"/>
      <c r="O108" s="56"/>
    </row>
    <row r="109" spans="1:15" s="212" customFormat="1" ht="33" customHeight="1" outlineLevel="1" x14ac:dyDescent="0.2">
      <c r="A109" s="250"/>
      <c r="B109" s="355" t="s">
        <v>236</v>
      </c>
      <c r="C109" s="356"/>
      <c r="D109" s="125">
        <v>36</v>
      </c>
      <c r="E109" s="126"/>
      <c r="F109" s="127"/>
      <c r="G109" s="125">
        <v>36</v>
      </c>
      <c r="H109" s="126"/>
      <c r="I109" s="127"/>
      <c r="J109" s="125">
        <v>36</v>
      </c>
      <c r="K109" s="50"/>
      <c r="L109" s="51"/>
      <c r="M109" s="50">
        <v>36</v>
      </c>
      <c r="N109" s="50"/>
      <c r="O109" s="50"/>
    </row>
    <row r="110" spans="1:15" s="212" customFormat="1" ht="36.75" customHeight="1" outlineLevel="1" x14ac:dyDescent="0.2">
      <c r="A110" s="250"/>
      <c r="B110" s="357" t="s">
        <v>237</v>
      </c>
      <c r="C110" s="358"/>
      <c r="D110" s="83">
        <v>6</v>
      </c>
      <c r="E110" s="81"/>
      <c r="F110" s="82"/>
      <c r="G110" s="83">
        <v>6</v>
      </c>
      <c r="H110" s="81"/>
      <c r="I110" s="82"/>
      <c r="J110" s="83">
        <v>6</v>
      </c>
      <c r="K110" s="54"/>
      <c r="L110" s="55"/>
      <c r="M110" s="54">
        <v>6</v>
      </c>
      <c r="N110" s="54"/>
      <c r="O110" s="54"/>
    </row>
    <row r="111" spans="1:15" s="212" customFormat="1" ht="36.75" customHeight="1" outlineLevel="1" x14ac:dyDescent="0.2">
      <c r="B111" s="357" t="s">
        <v>238</v>
      </c>
      <c r="C111" s="357"/>
      <c r="D111" s="113"/>
      <c r="E111" s="114"/>
      <c r="F111" s="114"/>
      <c r="G111" s="113"/>
      <c r="H111" s="114"/>
      <c r="I111" s="114"/>
      <c r="J111" s="113"/>
      <c r="K111" s="113"/>
      <c r="L111" s="113"/>
      <c r="M111" s="113"/>
      <c r="N111" s="113"/>
      <c r="O111" s="57">
        <f>SUMPRODUCT('[2]Нормативы ОО'!D112:O139,'[2]Нормативы ОО'!$D$514:$O$541)</f>
        <v>66.375693055555544</v>
      </c>
    </row>
    <row r="112" spans="1:15" ht="11.45" customHeight="1" outlineLevel="2" x14ac:dyDescent="0.2">
      <c r="B112" s="363" t="s">
        <v>232</v>
      </c>
      <c r="C112" s="223" t="s">
        <v>152</v>
      </c>
      <c r="D112" s="120">
        <v>0</v>
      </c>
      <c r="E112" s="121"/>
      <c r="F112" s="122"/>
      <c r="G112" s="121">
        <v>0</v>
      </c>
      <c r="H112" s="121"/>
      <c r="I112" s="122"/>
      <c r="J112" s="121">
        <v>0</v>
      </c>
      <c r="K112" s="121"/>
      <c r="L112" s="122"/>
      <c r="M112" s="121">
        <v>0</v>
      </c>
      <c r="N112" s="56"/>
      <c r="O112" s="56"/>
    </row>
    <row r="113" spans="2:15" outlineLevel="2" x14ac:dyDescent="0.2">
      <c r="B113" s="363"/>
      <c r="C113" s="223" t="s">
        <v>153</v>
      </c>
      <c r="D113" s="119">
        <v>0</v>
      </c>
      <c r="E113" s="123"/>
      <c r="F113" s="124"/>
      <c r="G113" s="123">
        <v>0</v>
      </c>
      <c r="H113" s="123"/>
      <c r="I113" s="124"/>
      <c r="J113" s="123">
        <v>0</v>
      </c>
      <c r="K113" s="123"/>
      <c r="L113" s="124"/>
      <c r="M113" s="123">
        <v>0</v>
      </c>
      <c r="N113" s="56"/>
      <c r="O113" s="56"/>
    </row>
    <row r="114" spans="2:15" outlineLevel="2" x14ac:dyDescent="0.2">
      <c r="B114" s="363"/>
      <c r="C114" s="223" t="s">
        <v>154</v>
      </c>
      <c r="D114" s="119">
        <v>0</v>
      </c>
      <c r="E114" s="123"/>
      <c r="F114" s="124"/>
      <c r="G114" s="123">
        <v>0</v>
      </c>
      <c r="H114" s="123"/>
      <c r="I114" s="124"/>
      <c r="J114" s="123">
        <v>0</v>
      </c>
      <c r="K114" s="123"/>
      <c r="L114" s="124"/>
      <c r="M114" s="123">
        <v>0</v>
      </c>
      <c r="N114" s="56"/>
      <c r="O114" s="56"/>
    </row>
    <row r="115" spans="2:15" outlineLevel="2" x14ac:dyDescent="0.2">
      <c r="B115" s="363"/>
      <c r="C115" s="223" t="s">
        <v>217</v>
      </c>
      <c r="D115" s="119">
        <v>0</v>
      </c>
      <c r="E115" s="123"/>
      <c r="F115" s="124"/>
      <c r="G115" s="123">
        <v>0</v>
      </c>
      <c r="H115" s="123"/>
      <c r="I115" s="124"/>
      <c r="J115" s="123">
        <v>0</v>
      </c>
      <c r="K115" s="123"/>
      <c r="L115" s="124"/>
      <c r="M115" s="123">
        <v>0</v>
      </c>
      <c r="N115" s="56"/>
      <c r="O115" s="56"/>
    </row>
    <row r="116" spans="2:15" outlineLevel="2" x14ac:dyDescent="0.2">
      <c r="B116" s="363"/>
      <c r="C116" s="223" t="s">
        <v>155</v>
      </c>
      <c r="D116" s="119">
        <v>0</v>
      </c>
      <c r="E116" s="123"/>
      <c r="F116" s="124"/>
      <c r="G116" s="123">
        <v>0</v>
      </c>
      <c r="H116" s="123"/>
      <c r="I116" s="124"/>
      <c r="J116" s="123">
        <v>0</v>
      </c>
      <c r="K116" s="123"/>
      <c r="L116" s="124"/>
      <c r="M116" s="123">
        <v>0</v>
      </c>
      <c r="N116" s="56"/>
      <c r="O116" s="56"/>
    </row>
    <row r="117" spans="2:15" ht="18" outlineLevel="2" x14ac:dyDescent="0.2">
      <c r="B117" s="363"/>
      <c r="C117" s="223" t="s">
        <v>218</v>
      </c>
      <c r="D117" s="119">
        <f>($D$6*$D$12+($D$14-$D$15)*$D$17)/($D$110*$D$109)</f>
        <v>0.14428037037037039</v>
      </c>
      <c r="E117" s="123"/>
      <c r="F117" s="124"/>
      <c r="G117" s="119">
        <f>($G$6*$G$12+($G$14-$G$15)*$G$17)/($G$110*$G$109)</f>
        <v>0.2096851851851852</v>
      </c>
      <c r="H117" s="123"/>
      <c r="I117" s="124"/>
      <c r="J117" s="119">
        <f>($J$6*$J$12+($J$14-$J$15)*$J$17)/($J$110*$J$109)</f>
        <v>0.23033101851851853</v>
      </c>
      <c r="K117" s="123"/>
      <c r="L117" s="124"/>
      <c r="M117" s="119">
        <f>($M$6*$M$12+($M$14-$M$15)*$M$17)/($M$110*$M$109)</f>
        <v>0.23033101851851853</v>
      </c>
      <c r="N117" s="56"/>
      <c r="O117" s="56"/>
    </row>
    <row r="118" spans="2:15" outlineLevel="2" x14ac:dyDescent="0.2">
      <c r="B118" s="363"/>
      <c r="C118" s="223" t="s">
        <v>219</v>
      </c>
      <c r="D118" s="119">
        <v>0</v>
      </c>
      <c r="E118" s="123"/>
      <c r="F118" s="124"/>
      <c r="G118" s="119">
        <v>0</v>
      </c>
      <c r="H118" s="123"/>
      <c r="I118" s="124"/>
      <c r="J118" s="119">
        <v>0</v>
      </c>
      <c r="K118" s="123"/>
      <c r="L118" s="124"/>
      <c r="M118" s="119">
        <v>0</v>
      </c>
      <c r="N118" s="56"/>
      <c r="O118" s="56"/>
    </row>
    <row r="119" spans="2:15" ht="18" outlineLevel="2" x14ac:dyDescent="0.2">
      <c r="B119" s="363"/>
      <c r="C119" s="223" t="s">
        <v>220</v>
      </c>
      <c r="D119" s="119">
        <f>($D$6*$D$12+($D$14-$D$15)*$D$17)/($D$110*$D$109)</f>
        <v>0.14428037037037039</v>
      </c>
      <c r="E119" s="123"/>
      <c r="F119" s="124"/>
      <c r="G119" s="119">
        <f>($G$6*$G$12+($G$14-$G$15)*$G$17)/($G$110*$G$109)</f>
        <v>0.2096851851851852</v>
      </c>
      <c r="H119" s="123"/>
      <c r="I119" s="124"/>
      <c r="J119" s="119">
        <f>($J$6*$J$12+($J$14-$J$15)*$J$17)/($J$110*$J$109)</f>
        <v>0.23033101851851853</v>
      </c>
      <c r="K119" s="123"/>
      <c r="L119" s="124"/>
      <c r="M119" s="119">
        <f>($M$6*$M$12+($M$14-$M$15)*$M$17)/($M$110*$M$109)</f>
        <v>0.23033101851851853</v>
      </c>
      <c r="N119" s="56"/>
      <c r="O119" s="56"/>
    </row>
    <row r="120" spans="2:15" ht="11.45" customHeight="1" outlineLevel="2" x14ac:dyDescent="0.2">
      <c r="B120" s="363" t="s">
        <v>233</v>
      </c>
      <c r="C120" s="223" t="s">
        <v>152</v>
      </c>
      <c r="D120" s="119">
        <v>0</v>
      </c>
      <c r="E120" s="54"/>
      <c r="F120" s="55"/>
      <c r="G120" s="119">
        <v>0</v>
      </c>
      <c r="H120" s="54"/>
      <c r="I120" s="55"/>
      <c r="J120" s="119">
        <v>0</v>
      </c>
      <c r="K120" s="54"/>
      <c r="L120" s="55"/>
      <c r="M120" s="56" t="s">
        <v>156</v>
      </c>
      <c r="N120" s="56"/>
      <c r="O120" s="56"/>
    </row>
    <row r="121" spans="2:15" outlineLevel="2" x14ac:dyDescent="0.2">
      <c r="B121" s="363"/>
      <c r="C121" s="223" t="s">
        <v>153</v>
      </c>
      <c r="D121" s="119">
        <v>0</v>
      </c>
      <c r="E121" s="54"/>
      <c r="F121" s="55"/>
      <c r="G121" s="119">
        <v>0</v>
      </c>
      <c r="H121" s="54"/>
      <c r="I121" s="55"/>
      <c r="J121" s="119">
        <v>0</v>
      </c>
      <c r="K121" s="54"/>
      <c r="L121" s="55"/>
      <c r="M121" s="56" t="s">
        <v>156</v>
      </c>
      <c r="N121" s="56"/>
      <c r="O121" s="56"/>
    </row>
    <row r="122" spans="2:15" outlineLevel="2" x14ac:dyDescent="0.2">
      <c r="B122" s="363"/>
      <c r="C122" s="223" t="s">
        <v>154</v>
      </c>
      <c r="D122" s="119">
        <v>0</v>
      </c>
      <c r="E122" s="54"/>
      <c r="F122" s="55"/>
      <c r="G122" s="119">
        <v>0</v>
      </c>
      <c r="H122" s="54"/>
      <c r="I122" s="55"/>
      <c r="J122" s="119">
        <v>0</v>
      </c>
      <c r="K122" s="54"/>
      <c r="L122" s="55"/>
      <c r="M122" s="56" t="s">
        <v>156</v>
      </c>
      <c r="N122" s="56"/>
      <c r="O122" s="56"/>
    </row>
    <row r="123" spans="2:15" outlineLevel="2" x14ac:dyDescent="0.2">
      <c r="B123" s="363"/>
      <c r="C123" s="223" t="s">
        <v>217</v>
      </c>
      <c r="D123" s="119">
        <v>0</v>
      </c>
      <c r="E123" s="54"/>
      <c r="F123" s="55"/>
      <c r="G123" s="119">
        <v>0</v>
      </c>
      <c r="H123" s="54"/>
      <c r="I123" s="55"/>
      <c r="J123" s="119">
        <v>0</v>
      </c>
      <c r="K123" s="54"/>
      <c r="L123" s="55"/>
      <c r="M123" s="56" t="s">
        <v>156</v>
      </c>
      <c r="N123" s="56"/>
      <c r="O123" s="56"/>
    </row>
    <row r="124" spans="2:15" outlineLevel="2" x14ac:dyDescent="0.2">
      <c r="B124" s="363"/>
      <c r="C124" s="223" t="s">
        <v>155</v>
      </c>
      <c r="D124" s="119">
        <v>0</v>
      </c>
      <c r="E124" s="54"/>
      <c r="F124" s="55"/>
      <c r="G124" s="119">
        <v>0</v>
      </c>
      <c r="H124" s="54"/>
      <c r="I124" s="55"/>
      <c r="J124" s="119">
        <v>0</v>
      </c>
      <c r="K124" s="54"/>
      <c r="L124" s="55"/>
      <c r="M124" s="56" t="s">
        <v>156</v>
      </c>
      <c r="N124" s="56"/>
      <c r="O124" s="56"/>
    </row>
    <row r="125" spans="2:15" ht="18" outlineLevel="2" x14ac:dyDescent="0.2">
      <c r="B125" s="363"/>
      <c r="C125" s="223" t="s">
        <v>218</v>
      </c>
      <c r="D125" s="119">
        <f>($D$7*$D$13+($D$14-$D$15)*$D$17)/($D$110*$D$109)</f>
        <v>0.12731481481481483</v>
      </c>
      <c r="E125" s="54"/>
      <c r="F125" s="55"/>
      <c r="G125" s="119">
        <f>($G$7*$G$13+($G$14-$G$15)*$G$17)/($G$110*$G$109)</f>
        <v>0.16851851851851851</v>
      </c>
      <c r="H125" s="54"/>
      <c r="I125" s="55"/>
      <c r="J125" s="119">
        <f>($J$7*$J$13+($J$14-$J$15)*$J$17)/($J$110*$J$109)</f>
        <v>0.18055555555555555</v>
      </c>
      <c r="K125" s="54"/>
      <c r="L125" s="55"/>
      <c r="M125" s="56" t="s">
        <v>156</v>
      </c>
      <c r="N125" s="56"/>
      <c r="O125" s="56"/>
    </row>
    <row r="126" spans="2:15" outlineLevel="2" x14ac:dyDescent="0.2">
      <c r="B126" s="363"/>
      <c r="C126" s="223" t="s">
        <v>219</v>
      </c>
      <c r="D126" s="119">
        <v>0</v>
      </c>
      <c r="E126" s="54"/>
      <c r="F126" s="55"/>
      <c r="G126" s="119">
        <v>0</v>
      </c>
      <c r="H126" s="54"/>
      <c r="I126" s="55"/>
      <c r="J126" s="119">
        <v>0</v>
      </c>
      <c r="K126" s="54"/>
      <c r="L126" s="55"/>
      <c r="M126" s="56" t="s">
        <v>156</v>
      </c>
      <c r="N126" s="56"/>
      <c r="O126" s="56"/>
    </row>
    <row r="127" spans="2:15" ht="18" outlineLevel="2" x14ac:dyDescent="0.2">
      <c r="B127" s="363"/>
      <c r="C127" s="223" t="s">
        <v>220</v>
      </c>
      <c r="D127" s="119">
        <f>($D$7*$D$13+($D$14-$D$15)*$D$17)/($D$110*$D$109)</f>
        <v>0.12731481481481483</v>
      </c>
      <c r="E127" s="54"/>
      <c r="F127" s="55"/>
      <c r="G127" s="119">
        <f>($G$7*$G$13+($G$14-$G$15)*$G$17)/($G$110*$G$109)</f>
        <v>0.16851851851851851</v>
      </c>
      <c r="H127" s="54"/>
      <c r="I127" s="55"/>
      <c r="J127" s="119">
        <f>($J$7*$J$13+($J$14-$J$15)*$J$17)/($J$110*$J$109)</f>
        <v>0.18055555555555555</v>
      </c>
      <c r="K127" s="54"/>
      <c r="L127" s="55"/>
      <c r="M127" s="56" t="s">
        <v>156</v>
      </c>
      <c r="N127" s="56"/>
      <c r="O127" s="56"/>
    </row>
    <row r="128" spans="2:15" ht="11.45" customHeight="1" outlineLevel="2" x14ac:dyDescent="0.2">
      <c r="B128" s="363" t="s">
        <v>234</v>
      </c>
      <c r="C128" s="223" t="s">
        <v>152</v>
      </c>
      <c r="D128" s="119">
        <v>0</v>
      </c>
      <c r="E128" s="54"/>
      <c r="F128" s="55"/>
      <c r="G128" s="119">
        <v>0</v>
      </c>
      <c r="H128" s="54"/>
      <c r="I128" s="55"/>
      <c r="J128" s="119">
        <v>0</v>
      </c>
      <c r="K128" s="54"/>
      <c r="L128" s="55"/>
      <c r="M128" s="56" t="s">
        <v>156</v>
      </c>
      <c r="N128" s="56"/>
      <c r="O128" s="56"/>
    </row>
    <row r="129" spans="1:15" outlineLevel="2" x14ac:dyDescent="0.2">
      <c r="B129" s="363"/>
      <c r="C129" s="223" t="s">
        <v>153</v>
      </c>
      <c r="D129" s="119">
        <v>0</v>
      </c>
      <c r="E129" s="54"/>
      <c r="F129" s="55"/>
      <c r="G129" s="119">
        <v>0</v>
      </c>
      <c r="H129" s="54"/>
      <c r="I129" s="55"/>
      <c r="J129" s="119">
        <v>0</v>
      </c>
      <c r="K129" s="54"/>
      <c r="L129" s="55"/>
      <c r="M129" s="56" t="s">
        <v>156</v>
      </c>
      <c r="N129" s="56"/>
      <c r="O129" s="56"/>
    </row>
    <row r="130" spans="1:15" outlineLevel="2" x14ac:dyDescent="0.2">
      <c r="B130" s="363"/>
      <c r="C130" s="223" t="s">
        <v>154</v>
      </c>
      <c r="D130" s="119">
        <v>0</v>
      </c>
      <c r="E130" s="54"/>
      <c r="F130" s="55"/>
      <c r="G130" s="119">
        <v>0</v>
      </c>
      <c r="H130" s="54"/>
      <c r="I130" s="55"/>
      <c r="J130" s="119">
        <v>0</v>
      </c>
      <c r="K130" s="54"/>
      <c r="L130" s="55"/>
      <c r="M130" s="56" t="s">
        <v>156</v>
      </c>
      <c r="N130" s="56"/>
      <c r="O130" s="56"/>
    </row>
    <row r="131" spans="1:15" outlineLevel="2" x14ac:dyDescent="0.2">
      <c r="B131" s="363"/>
      <c r="C131" s="223" t="s">
        <v>217</v>
      </c>
      <c r="D131" s="119">
        <v>0</v>
      </c>
      <c r="E131" s="54"/>
      <c r="F131" s="55"/>
      <c r="G131" s="119">
        <v>0</v>
      </c>
      <c r="H131" s="54"/>
      <c r="I131" s="55"/>
      <c r="J131" s="119">
        <v>0</v>
      </c>
      <c r="K131" s="54"/>
      <c r="L131" s="55"/>
      <c r="M131" s="56" t="s">
        <v>156</v>
      </c>
      <c r="N131" s="56"/>
      <c r="O131" s="56"/>
    </row>
    <row r="132" spans="1:15" ht="18" outlineLevel="2" x14ac:dyDescent="0.2">
      <c r="B132" s="363"/>
      <c r="C132" s="223" t="s">
        <v>218</v>
      </c>
      <c r="D132" s="119">
        <f>($D$7*$D$13+($D$14-$D$15)*$D$17)/($D$110*$D$109)</f>
        <v>0.12731481481481483</v>
      </c>
      <c r="E132" s="54"/>
      <c r="F132" s="55"/>
      <c r="G132" s="119">
        <f>($G$7*$G$13+($G$14-$G$15)*$G$17)/($G$110*$G$109)</f>
        <v>0.16851851851851851</v>
      </c>
      <c r="H132" s="54"/>
      <c r="I132" s="55"/>
      <c r="J132" s="119">
        <f>($J$7*$J$13+($J$14-$J$15)*$J$17)/($J$110*$J$109)</f>
        <v>0.18055555555555555</v>
      </c>
      <c r="K132" s="54"/>
      <c r="L132" s="55"/>
      <c r="M132" s="56" t="s">
        <v>156</v>
      </c>
      <c r="N132" s="56"/>
      <c r="O132" s="56"/>
    </row>
    <row r="133" spans="1:15" ht="18" outlineLevel="2" x14ac:dyDescent="0.2">
      <c r="B133" s="363"/>
      <c r="C133" s="223" t="s">
        <v>220</v>
      </c>
      <c r="D133" s="119">
        <f>($D$7*$D$13+($D$14-$D$15)*$D$17)/($D$110*$D$109)</f>
        <v>0.12731481481481483</v>
      </c>
      <c r="E133" s="54"/>
      <c r="F133" s="55"/>
      <c r="G133" s="119">
        <f>($G$7*$G$13+($G$14-$G$15)*$G$17)/($G$110*$G$109)</f>
        <v>0.16851851851851851</v>
      </c>
      <c r="H133" s="54"/>
      <c r="I133" s="55"/>
      <c r="J133" s="119">
        <f>($J$7*$J$13+($J$14-$J$15)*$J$17)/($J$110*$J$109)</f>
        <v>0.18055555555555555</v>
      </c>
      <c r="K133" s="54"/>
      <c r="L133" s="55"/>
      <c r="M133" s="56" t="s">
        <v>156</v>
      </c>
      <c r="N133" s="56"/>
      <c r="O133" s="56"/>
    </row>
    <row r="134" spans="1:15" ht="18" outlineLevel="2" x14ac:dyDescent="0.2">
      <c r="B134" s="363"/>
      <c r="C134" s="223" t="s">
        <v>223</v>
      </c>
      <c r="D134" s="119">
        <f>($D$7*$D$13+($D$14-$D$15)*$D$17)/($D$110*$D$109)</f>
        <v>0.12731481481481483</v>
      </c>
      <c r="E134" s="54"/>
      <c r="F134" s="55"/>
      <c r="G134" s="119">
        <f>($G$7*$G$13+($G$14-$G$15)*$G$17)/($G$110*$G$109)</f>
        <v>0.16851851851851851</v>
      </c>
      <c r="H134" s="54"/>
      <c r="I134" s="55"/>
      <c r="J134" s="119">
        <f>($J$7*$J$13+($J$14-$J$15)*$J$17)/($J$110*$J$109)</f>
        <v>0.18055555555555555</v>
      </c>
      <c r="K134" s="54"/>
      <c r="L134" s="55"/>
      <c r="M134" s="56" t="s">
        <v>156</v>
      </c>
      <c r="N134" s="56"/>
      <c r="O134" s="56"/>
    </row>
    <row r="135" spans="1:15" ht="11.45" customHeight="1" outlineLevel="2" x14ac:dyDescent="0.2">
      <c r="B135" s="363" t="s">
        <v>235</v>
      </c>
      <c r="C135" s="223" t="s">
        <v>152</v>
      </c>
      <c r="D135" s="119">
        <v>0</v>
      </c>
      <c r="E135" s="54"/>
      <c r="F135" s="55"/>
      <c r="G135" s="119">
        <v>0</v>
      </c>
      <c r="H135" s="54"/>
      <c r="I135" s="55"/>
      <c r="J135" s="119">
        <v>0</v>
      </c>
      <c r="K135" s="54"/>
      <c r="L135" s="55"/>
      <c r="M135" s="56" t="s">
        <v>156</v>
      </c>
      <c r="N135" s="56"/>
      <c r="O135" s="56"/>
    </row>
    <row r="136" spans="1:15" outlineLevel="2" x14ac:dyDescent="0.2">
      <c r="B136" s="363"/>
      <c r="C136" s="223" t="s">
        <v>154</v>
      </c>
      <c r="D136" s="119">
        <v>0</v>
      </c>
      <c r="E136" s="54"/>
      <c r="F136" s="55"/>
      <c r="G136" s="119">
        <v>0</v>
      </c>
      <c r="H136" s="54"/>
      <c r="I136" s="55"/>
      <c r="J136" s="119">
        <v>0</v>
      </c>
      <c r="K136" s="54"/>
      <c r="L136" s="55"/>
      <c r="M136" s="56" t="s">
        <v>156</v>
      </c>
      <c r="N136" s="56"/>
      <c r="O136" s="56"/>
    </row>
    <row r="137" spans="1:15" ht="18" outlineLevel="2" x14ac:dyDescent="0.2">
      <c r="B137" s="363"/>
      <c r="C137" s="223" t="s">
        <v>218</v>
      </c>
      <c r="D137" s="119">
        <f>($D$7*$D$13+($D$14-$D$15)*$D$17)/($D$110*$D$109)</f>
        <v>0.12731481481481483</v>
      </c>
      <c r="E137" s="54"/>
      <c r="F137" s="55"/>
      <c r="G137" s="119">
        <f>($G$7*$G$13+($G$14-$G$15)*$G$17)/($G$110*$G$109)</f>
        <v>0.16851851851851851</v>
      </c>
      <c r="H137" s="54"/>
      <c r="I137" s="55"/>
      <c r="J137" s="119">
        <f>($J$7*$J$13+($J$14-$J$15)*$J$17)/($J$110*$J$109)</f>
        <v>0.18055555555555555</v>
      </c>
      <c r="K137" s="54"/>
      <c r="L137" s="55"/>
      <c r="M137" s="56" t="s">
        <v>156</v>
      </c>
      <c r="N137" s="56"/>
      <c r="O137" s="56"/>
    </row>
    <row r="138" spans="1:15" ht="18" outlineLevel="2" x14ac:dyDescent="0.2">
      <c r="B138" s="363"/>
      <c r="C138" s="223" t="s">
        <v>220</v>
      </c>
      <c r="D138" s="119">
        <f>($D$7*$D$13+($D$14-$D$15)*$D$17)/($D$110*$D$109)</f>
        <v>0.12731481481481483</v>
      </c>
      <c r="E138" s="54"/>
      <c r="F138" s="55"/>
      <c r="G138" s="119">
        <f>($G$7*$G$13+($G$14-$G$15)*$G$17)/($G$110*$G$109)</f>
        <v>0.16851851851851851</v>
      </c>
      <c r="H138" s="54"/>
      <c r="I138" s="55"/>
      <c r="J138" s="119">
        <f>($J$7*$J$13+($J$14-$J$15)*$J$17)/($J$110*$J$109)</f>
        <v>0.18055555555555555</v>
      </c>
      <c r="K138" s="54"/>
      <c r="L138" s="55"/>
      <c r="M138" s="56" t="s">
        <v>156</v>
      </c>
      <c r="N138" s="56"/>
      <c r="O138" s="56"/>
    </row>
    <row r="139" spans="1:15" ht="18" outlineLevel="2" x14ac:dyDescent="0.2">
      <c r="B139" s="363"/>
      <c r="C139" s="223" t="s">
        <v>223</v>
      </c>
      <c r="D139" s="119">
        <f>($D$7*$D$13+($D$14-$D$15)*$D$17)/($D$110*$D$109)</f>
        <v>0.12731481481481483</v>
      </c>
      <c r="E139" s="54"/>
      <c r="F139" s="55"/>
      <c r="G139" s="119">
        <f>($G$7*$G$13+($G$14-$G$15)*$G$17)/($G$110*$G$109)</f>
        <v>0.16851851851851851</v>
      </c>
      <c r="H139" s="54"/>
      <c r="I139" s="55"/>
      <c r="J139" s="119">
        <f>($J$7*$J$13+($J$14-$J$15)*$J$17)/($J$110*$J$109)</f>
        <v>0.18055555555555555</v>
      </c>
      <c r="K139" s="54"/>
      <c r="L139" s="55"/>
      <c r="M139" s="56" t="s">
        <v>156</v>
      </c>
      <c r="N139" s="56"/>
      <c r="O139" s="56"/>
    </row>
    <row r="140" spans="1:15" s="212" customFormat="1" ht="51" customHeight="1" outlineLevel="1" x14ac:dyDescent="0.2">
      <c r="A140" s="250"/>
      <c r="B140" s="355" t="s">
        <v>239</v>
      </c>
      <c r="C140" s="356"/>
      <c r="D140" s="90">
        <f>(6+12)/2</f>
        <v>9</v>
      </c>
      <c r="E140" s="91"/>
      <c r="F140" s="92"/>
      <c r="G140" s="90">
        <f>(6+12)/2</f>
        <v>9</v>
      </c>
      <c r="H140" s="91"/>
      <c r="I140" s="92"/>
      <c r="J140" s="90">
        <f>(6+12)/2</f>
        <v>9</v>
      </c>
      <c r="K140" s="93"/>
      <c r="L140" s="94"/>
      <c r="M140" s="93">
        <f>(6+12)/2</f>
        <v>9</v>
      </c>
      <c r="N140" s="93"/>
      <c r="O140" s="93"/>
    </row>
    <row r="141" spans="1:15" s="212" customFormat="1" ht="32.25" customHeight="1" outlineLevel="1" x14ac:dyDescent="0.2">
      <c r="B141" s="357" t="s">
        <v>240</v>
      </c>
      <c r="C141" s="357"/>
      <c r="D141" s="113"/>
      <c r="E141" s="114"/>
      <c r="F141" s="114"/>
      <c r="G141" s="113"/>
      <c r="H141" s="114"/>
      <c r="I141" s="114"/>
      <c r="J141" s="113"/>
      <c r="K141" s="113"/>
      <c r="L141" s="113"/>
      <c r="M141" s="113"/>
      <c r="N141" s="113"/>
      <c r="O141" s="57">
        <f>SUMPRODUCT('[2]Нормативы ОО'!D142:O169,'[2]Нормативы ОО'!$D$514:$O$541)</f>
        <v>727.77777777777749</v>
      </c>
    </row>
    <row r="142" spans="1:15" ht="11.45" customHeight="1" outlineLevel="2" x14ac:dyDescent="0.2">
      <c r="B142" s="363" t="s">
        <v>232</v>
      </c>
      <c r="C142" s="223" t="s">
        <v>152</v>
      </c>
      <c r="D142" s="120">
        <f>1/D$140</f>
        <v>0.1111111111111111</v>
      </c>
      <c r="E142" s="121"/>
      <c r="F142" s="122"/>
      <c r="G142" s="120">
        <f>1/G$140</f>
        <v>0.1111111111111111</v>
      </c>
      <c r="H142" s="121"/>
      <c r="I142" s="122"/>
      <c r="J142" s="120">
        <f>1/J$140</f>
        <v>0.1111111111111111</v>
      </c>
      <c r="K142" s="121"/>
      <c r="L142" s="122"/>
      <c r="M142" s="120">
        <f>1/M$140</f>
        <v>0.1111111111111111</v>
      </c>
      <c r="N142" s="56"/>
      <c r="O142" s="56"/>
    </row>
    <row r="143" spans="1:15" outlineLevel="2" x14ac:dyDescent="0.2">
      <c r="B143" s="363"/>
      <c r="C143" s="223" t="s">
        <v>153</v>
      </c>
      <c r="D143" s="120">
        <f>1/D$140</f>
        <v>0.1111111111111111</v>
      </c>
      <c r="E143" s="123"/>
      <c r="F143" s="124"/>
      <c r="G143" s="120">
        <f>1/G$140</f>
        <v>0.1111111111111111</v>
      </c>
      <c r="H143" s="123"/>
      <c r="I143" s="124"/>
      <c r="J143" s="120">
        <f>1/J$140</f>
        <v>0.1111111111111111</v>
      </c>
      <c r="K143" s="123"/>
      <c r="L143" s="124"/>
      <c r="M143" s="120">
        <f>1/M$140</f>
        <v>0.1111111111111111</v>
      </c>
      <c r="N143" s="56"/>
      <c r="O143" s="56"/>
    </row>
    <row r="144" spans="1:15" outlineLevel="2" x14ac:dyDescent="0.2">
      <c r="B144" s="363"/>
      <c r="C144" s="223" t="s">
        <v>154</v>
      </c>
      <c r="D144" s="120">
        <f>1/D$140</f>
        <v>0.1111111111111111</v>
      </c>
      <c r="E144" s="123"/>
      <c r="F144" s="124"/>
      <c r="G144" s="120">
        <f>1/G$140</f>
        <v>0.1111111111111111</v>
      </c>
      <c r="H144" s="123"/>
      <c r="I144" s="124"/>
      <c r="J144" s="120">
        <f>1/J$140</f>
        <v>0.1111111111111111</v>
      </c>
      <c r="K144" s="123"/>
      <c r="L144" s="124"/>
      <c r="M144" s="120">
        <f>1/M$140</f>
        <v>0.1111111111111111</v>
      </c>
      <c r="N144" s="56"/>
      <c r="O144" s="56"/>
    </row>
    <row r="145" spans="2:15" outlineLevel="2" x14ac:dyDescent="0.2">
      <c r="B145" s="363"/>
      <c r="C145" s="223" t="s">
        <v>217</v>
      </c>
      <c r="D145" s="120">
        <f>1/D$140</f>
        <v>0.1111111111111111</v>
      </c>
      <c r="E145" s="123"/>
      <c r="F145" s="124"/>
      <c r="G145" s="120">
        <f>1/G$140</f>
        <v>0.1111111111111111</v>
      </c>
      <c r="H145" s="123"/>
      <c r="I145" s="124"/>
      <c r="J145" s="120">
        <f>1/J$140</f>
        <v>0.1111111111111111</v>
      </c>
      <c r="K145" s="123"/>
      <c r="L145" s="124"/>
      <c r="M145" s="120">
        <f>1/M$140</f>
        <v>0.1111111111111111</v>
      </c>
      <c r="N145" s="56"/>
      <c r="O145" s="56"/>
    </row>
    <row r="146" spans="2:15" outlineLevel="2" x14ac:dyDescent="0.2">
      <c r="B146" s="363"/>
      <c r="C146" s="223" t="s">
        <v>155</v>
      </c>
      <c r="D146" s="119">
        <v>0</v>
      </c>
      <c r="E146" s="123"/>
      <c r="F146" s="124"/>
      <c r="G146" s="119">
        <v>0</v>
      </c>
      <c r="H146" s="123"/>
      <c r="I146" s="124"/>
      <c r="J146" s="119">
        <v>0</v>
      </c>
      <c r="K146" s="123"/>
      <c r="L146" s="124"/>
      <c r="M146" s="119">
        <v>0</v>
      </c>
      <c r="N146" s="56"/>
      <c r="O146" s="56"/>
    </row>
    <row r="147" spans="2:15" ht="18" outlineLevel="2" x14ac:dyDescent="0.2">
      <c r="B147" s="363"/>
      <c r="C147" s="223" t="s">
        <v>218</v>
      </c>
      <c r="D147" s="120">
        <f t="shared" ref="D147:D153" si="15">1/D$140</f>
        <v>0.1111111111111111</v>
      </c>
      <c r="E147" s="123"/>
      <c r="F147" s="124"/>
      <c r="G147" s="120">
        <f t="shared" ref="G147:G153" si="16">1/G$140</f>
        <v>0.1111111111111111</v>
      </c>
      <c r="H147" s="123"/>
      <c r="I147" s="124"/>
      <c r="J147" s="120">
        <f t="shared" ref="J147:J153" si="17">1/J$140</f>
        <v>0.1111111111111111</v>
      </c>
      <c r="K147" s="123"/>
      <c r="L147" s="124"/>
      <c r="M147" s="120">
        <f>1/M$140</f>
        <v>0.1111111111111111</v>
      </c>
      <c r="N147" s="56"/>
      <c r="O147" s="56"/>
    </row>
    <row r="148" spans="2:15" outlineLevel="2" x14ac:dyDescent="0.2">
      <c r="B148" s="363"/>
      <c r="C148" s="223" t="s">
        <v>219</v>
      </c>
      <c r="D148" s="120">
        <f t="shared" si="15"/>
        <v>0.1111111111111111</v>
      </c>
      <c r="E148" s="123"/>
      <c r="F148" s="124"/>
      <c r="G148" s="120">
        <f t="shared" si="16"/>
        <v>0.1111111111111111</v>
      </c>
      <c r="H148" s="123"/>
      <c r="I148" s="124"/>
      <c r="J148" s="120">
        <f t="shared" si="17"/>
        <v>0.1111111111111111</v>
      </c>
      <c r="K148" s="123"/>
      <c r="L148" s="124"/>
      <c r="M148" s="120">
        <f>1/M$140</f>
        <v>0.1111111111111111</v>
      </c>
      <c r="N148" s="56"/>
      <c r="O148" s="56"/>
    </row>
    <row r="149" spans="2:15" ht="18" outlineLevel="2" x14ac:dyDescent="0.2">
      <c r="B149" s="363"/>
      <c r="C149" s="223" t="s">
        <v>220</v>
      </c>
      <c r="D149" s="120">
        <f t="shared" si="15"/>
        <v>0.1111111111111111</v>
      </c>
      <c r="E149" s="123"/>
      <c r="F149" s="124"/>
      <c r="G149" s="120">
        <f t="shared" si="16"/>
        <v>0.1111111111111111</v>
      </c>
      <c r="H149" s="123"/>
      <c r="I149" s="124"/>
      <c r="J149" s="120">
        <f t="shared" si="17"/>
        <v>0.1111111111111111</v>
      </c>
      <c r="K149" s="123"/>
      <c r="L149" s="124"/>
      <c r="M149" s="120">
        <f>1/M$140</f>
        <v>0.1111111111111111</v>
      </c>
      <c r="N149" s="56"/>
      <c r="O149" s="56"/>
    </row>
    <row r="150" spans="2:15" ht="11.45" customHeight="1" outlineLevel="2" x14ac:dyDescent="0.2">
      <c r="B150" s="363" t="s">
        <v>233</v>
      </c>
      <c r="C150" s="223" t="s">
        <v>152</v>
      </c>
      <c r="D150" s="120">
        <f t="shared" si="15"/>
        <v>0.1111111111111111</v>
      </c>
      <c r="E150" s="54"/>
      <c r="F150" s="55"/>
      <c r="G150" s="120">
        <f t="shared" si="16"/>
        <v>0.1111111111111111</v>
      </c>
      <c r="H150" s="54"/>
      <c r="I150" s="55"/>
      <c r="J150" s="120">
        <f t="shared" si="17"/>
        <v>0.1111111111111111</v>
      </c>
      <c r="K150" s="54"/>
      <c r="L150" s="55"/>
      <c r="M150" s="56" t="s">
        <v>156</v>
      </c>
      <c r="N150" s="56"/>
      <c r="O150" s="56"/>
    </row>
    <row r="151" spans="2:15" outlineLevel="2" x14ac:dyDescent="0.2">
      <c r="B151" s="363"/>
      <c r="C151" s="223" t="s">
        <v>153</v>
      </c>
      <c r="D151" s="120">
        <f t="shared" si="15"/>
        <v>0.1111111111111111</v>
      </c>
      <c r="E151" s="54"/>
      <c r="F151" s="55"/>
      <c r="G151" s="120">
        <f t="shared" si="16"/>
        <v>0.1111111111111111</v>
      </c>
      <c r="H151" s="54"/>
      <c r="I151" s="55"/>
      <c r="J151" s="120">
        <f t="shared" si="17"/>
        <v>0.1111111111111111</v>
      </c>
      <c r="K151" s="54"/>
      <c r="L151" s="55"/>
      <c r="M151" s="56" t="s">
        <v>156</v>
      </c>
      <c r="N151" s="56"/>
      <c r="O151" s="56"/>
    </row>
    <row r="152" spans="2:15" outlineLevel="2" x14ac:dyDescent="0.2">
      <c r="B152" s="363"/>
      <c r="C152" s="223" t="s">
        <v>154</v>
      </c>
      <c r="D152" s="120">
        <f t="shared" si="15"/>
        <v>0.1111111111111111</v>
      </c>
      <c r="E152" s="54"/>
      <c r="F152" s="55"/>
      <c r="G152" s="120">
        <f t="shared" si="16"/>
        <v>0.1111111111111111</v>
      </c>
      <c r="H152" s="54"/>
      <c r="I152" s="55"/>
      <c r="J152" s="120">
        <f t="shared" si="17"/>
        <v>0.1111111111111111</v>
      </c>
      <c r="K152" s="54"/>
      <c r="L152" s="55"/>
      <c r="M152" s="56" t="s">
        <v>156</v>
      </c>
      <c r="N152" s="56"/>
      <c r="O152" s="56"/>
    </row>
    <row r="153" spans="2:15" outlineLevel="2" x14ac:dyDescent="0.2">
      <c r="B153" s="363"/>
      <c r="C153" s="223" t="s">
        <v>217</v>
      </c>
      <c r="D153" s="120">
        <f t="shared" si="15"/>
        <v>0.1111111111111111</v>
      </c>
      <c r="E153" s="54"/>
      <c r="F153" s="55"/>
      <c r="G153" s="120">
        <f t="shared" si="16"/>
        <v>0.1111111111111111</v>
      </c>
      <c r="H153" s="54"/>
      <c r="I153" s="55"/>
      <c r="J153" s="120">
        <f t="shared" si="17"/>
        <v>0.1111111111111111</v>
      </c>
      <c r="K153" s="54"/>
      <c r="L153" s="55"/>
      <c r="M153" s="56" t="s">
        <v>156</v>
      </c>
      <c r="N153" s="56"/>
      <c r="O153" s="56"/>
    </row>
    <row r="154" spans="2:15" outlineLevel="2" x14ac:dyDescent="0.2">
      <c r="B154" s="363"/>
      <c r="C154" s="223" t="s">
        <v>155</v>
      </c>
      <c r="D154" s="119">
        <v>0</v>
      </c>
      <c r="E154" s="54"/>
      <c r="F154" s="55"/>
      <c r="G154" s="119">
        <v>0</v>
      </c>
      <c r="H154" s="54"/>
      <c r="I154" s="55"/>
      <c r="J154" s="119">
        <v>0</v>
      </c>
      <c r="K154" s="54"/>
      <c r="L154" s="55"/>
      <c r="M154" s="56" t="s">
        <v>156</v>
      </c>
      <c r="N154" s="56"/>
      <c r="O154" s="56"/>
    </row>
    <row r="155" spans="2:15" ht="18" outlineLevel="2" x14ac:dyDescent="0.2">
      <c r="B155" s="363"/>
      <c r="C155" s="223" t="s">
        <v>218</v>
      </c>
      <c r="D155" s="120">
        <f t="shared" ref="D155:D169" si="18">1/D$140</f>
        <v>0.1111111111111111</v>
      </c>
      <c r="E155" s="54"/>
      <c r="F155" s="55"/>
      <c r="G155" s="120">
        <f t="shared" ref="G155:G169" si="19">1/G$140</f>
        <v>0.1111111111111111</v>
      </c>
      <c r="H155" s="54"/>
      <c r="I155" s="55"/>
      <c r="J155" s="120">
        <f t="shared" ref="J155:J169" si="20">1/J$140</f>
        <v>0.1111111111111111</v>
      </c>
      <c r="K155" s="54"/>
      <c r="L155" s="55"/>
      <c r="M155" s="56" t="s">
        <v>156</v>
      </c>
      <c r="N155" s="56"/>
      <c r="O155" s="56"/>
    </row>
    <row r="156" spans="2:15" outlineLevel="2" x14ac:dyDescent="0.2">
      <c r="B156" s="363"/>
      <c r="C156" s="223" t="s">
        <v>219</v>
      </c>
      <c r="D156" s="120">
        <f t="shared" si="18"/>
        <v>0.1111111111111111</v>
      </c>
      <c r="E156" s="54"/>
      <c r="F156" s="55"/>
      <c r="G156" s="120">
        <f t="shared" si="19"/>
        <v>0.1111111111111111</v>
      </c>
      <c r="H156" s="54"/>
      <c r="I156" s="55"/>
      <c r="J156" s="120">
        <f t="shared" si="20"/>
        <v>0.1111111111111111</v>
      </c>
      <c r="K156" s="54"/>
      <c r="L156" s="55"/>
      <c r="M156" s="56" t="s">
        <v>156</v>
      </c>
      <c r="N156" s="56"/>
      <c r="O156" s="56"/>
    </row>
    <row r="157" spans="2:15" ht="18" outlineLevel="2" x14ac:dyDescent="0.2">
      <c r="B157" s="363"/>
      <c r="C157" s="223" t="s">
        <v>220</v>
      </c>
      <c r="D157" s="120">
        <f t="shared" si="18"/>
        <v>0.1111111111111111</v>
      </c>
      <c r="E157" s="54"/>
      <c r="F157" s="55"/>
      <c r="G157" s="120">
        <f t="shared" si="19"/>
        <v>0.1111111111111111</v>
      </c>
      <c r="H157" s="54"/>
      <c r="I157" s="55"/>
      <c r="J157" s="120">
        <f t="shared" si="20"/>
        <v>0.1111111111111111</v>
      </c>
      <c r="K157" s="54"/>
      <c r="L157" s="55"/>
      <c r="M157" s="56" t="s">
        <v>156</v>
      </c>
      <c r="N157" s="56"/>
      <c r="O157" s="56"/>
    </row>
    <row r="158" spans="2:15" ht="11.45" customHeight="1" outlineLevel="2" x14ac:dyDescent="0.2">
      <c r="B158" s="363" t="s">
        <v>234</v>
      </c>
      <c r="C158" s="223" t="s">
        <v>152</v>
      </c>
      <c r="D158" s="120">
        <f t="shared" si="18"/>
        <v>0.1111111111111111</v>
      </c>
      <c r="E158" s="54"/>
      <c r="F158" s="55"/>
      <c r="G158" s="120">
        <f t="shared" si="19"/>
        <v>0.1111111111111111</v>
      </c>
      <c r="H158" s="54"/>
      <c r="I158" s="55"/>
      <c r="J158" s="120">
        <f t="shared" si="20"/>
        <v>0.1111111111111111</v>
      </c>
      <c r="K158" s="54"/>
      <c r="L158" s="55"/>
      <c r="M158" s="56" t="s">
        <v>156</v>
      </c>
      <c r="N158" s="56"/>
      <c r="O158" s="56"/>
    </row>
    <row r="159" spans="2:15" outlineLevel="2" x14ac:dyDescent="0.2">
      <c r="B159" s="363"/>
      <c r="C159" s="223" t="s">
        <v>153</v>
      </c>
      <c r="D159" s="120">
        <f t="shared" si="18"/>
        <v>0.1111111111111111</v>
      </c>
      <c r="E159" s="54"/>
      <c r="F159" s="55"/>
      <c r="G159" s="120">
        <f t="shared" si="19"/>
        <v>0.1111111111111111</v>
      </c>
      <c r="H159" s="54"/>
      <c r="I159" s="55"/>
      <c r="J159" s="120">
        <f t="shared" si="20"/>
        <v>0.1111111111111111</v>
      </c>
      <c r="K159" s="54"/>
      <c r="L159" s="55"/>
      <c r="M159" s="56" t="s">
        <v>156</v>
      </c>
      <c r="N159" s="56"/>
      <c r="O159" s="56"/>
    </row>
    <row r="160" spans="2:15" outlineLevel="2" x14ac:dyDescent="0.2">
      <c r="B160" s="363"/>
      <c r="C160" s="223" t="s">
        <v>154</v>
      </c>
      <c r="D160" s="120">
        <f t="shared" si="18"/>
        <v>0.1111111111111111</v>
      </c>
      <c r="E160" s="54"/>
      <c r="F160" s="55"/>
      <c r="G160" s="120">
        <f t="shared" si="19"/>
        <v>0.1111111111111111</v>
      </c>
      <c r="H160" s="54"/>
      <c r="I160" s="55"/>
      <c r="J160" s="120">
        <f t="shared" si="20"/>
        <v>0.1111111111111111</v>
      </c>
      <c r="K160" s="54"/>
      <c r="L160" s="55"/>
      <c r="M160" s="56" t="s">
        <v>156</v>
      </c>
      <c r="N160" s="56"/>
      <c r="O160" s="56"/>
    </row>
    <row r="161" spans="2:15" outlineLevel="2" x14ac:dyDescent="0.2">
      <c r="B161" s="363"/>
      <c r="C161" s="223" t="s">
        <v>217</v>
      </c>
      <c r="D161" s="120">
        <f t="shared" si="18"/>
        <v>0.1111111111111111</v>
      </c>
      <c r="E161" s="54"/>
      <c r="F161" s="55"/>
      <c r="G161" s="120">
        <f t="shared" si="19"/>
        <v>0.1111111111111111</v>
      </c>
      <c r="H161" s="54"/>
      <c r="I161" s="55"/>
      <c r="J161" s="120">
        <f t="shared" si="20"/>
        <v>0.1111111111111111</v>
      </c>
      <c r="K161" s="54"/>
      <c r="L161" s="55"/>
      <c r="M161" s="56" t="s">
        <v>156</v>
      </c>
      <c r="N161" s="56"/>
      <c r="O161" s="56"/>
    </row>
    <row r="162" spans="2:15" ht="18" outlineLevel="2" x14ac:dyDescent="0.2">
      <c r="B162" s="363"/>
      <c r="C162" s="223" t="s">
        <v>218</v>
      </c>
      <c r="D162" s="120">
        <f t="shared" si="18"/>
        <v>0.1111111111111111</v>
      </c>
      <c r="E162" s="54"/>
      <c r="F162" s="55"/>
      <c r="G162" s="120">
        <f t="shared" si="19"/>
        <v>0.1111111111111111</v>
      </c>
      <c r="H162" s="54"/>
      <c r="I162" s="55"/>
      <c r="J162" s="120">
        <f t="shared" si="20"/>
        <v>0.1111111111111111</v>
      </c>
      <c r="K162" s="54"/>
      <c r="L162" s="55"/>
      <c r="M162" s="56" t="s">
        <v>156</v>
      </c>
      <c r="N162" s="56"/>
      <c r="O162" s="56"/>
    </row>
    <row r="163" spans="2:15" ht="18" outlineLevel="2" x14ac:dyDescent="0.2">
      <c r="B163" s="363"/>
      <c r="C163" s="223" t="s">
        <v>220</v>
      </c>
      <c r="D163" s="120">
        <f t="shared" si="18"/>
        <v>0.1111111111111111</v>
      </c>
      <c r="E163" s="54"/>
      <c r="F163" s="55"/>
      <c r="G163" s="120">
        <f t="shared" si="19"/>
        <v>0.1111111111111111</v>
      </c>
      <c r="H163" s="54"/>
      <c r="I163" s="55"/>
      <c r="J163" s="120">
        <f t="shared" si="20"/>
        <v>0.1111111111111111</v>
      </c>
      <c r="K163" s="54"/>
      <c r="L163" s="55"/>
      <c r="M163" s="56" t="s">
        <v>156</v>
      </c>
      <c r="N163" s="56"/>
      <c r="O163" s="56"/>
    </row>
    <row r="164" spans="2:15" ht="18" outlineLevel="2" x14ac:dyDescent="0.2">
      <c r="B164" s="363"/>
      <c r="C164" s="223" t="s">
        <v>223</v>
      </c>
      <c r="D164" s="120">
        <f t="shared" si="18"/>
        <v>0.1111111111111111</v>
      </c>
      <c r="E164" s="54"/>
      <c r="F164" s="55"/>
      <c r="G164" s="120">
        <f t="shared" si="19"/>
        <v>0.1111111111111111</v>
      </c>
      <c r="H164" s="54"/>
      <c r="I164" s="55"/>
      <c r="J164" s="120">
        <f t="shared" si="20"/>
        <v>0.1111111111111111</v>
      </c>
      <c r="K164" s="54"/>
      <c r="L164" s="55"/>
      <c r="M164" s="56" t="s">
        <v>156</v>
      </c>
      <c r="N164" s="56"/>
      <c r="O164" s="56"/>
    </row>
    <row r="165" spans="2:15" ht="11.45" customHeight="1" outlineLevel="2" x14ac:dyDescent="0.2">
      <c r="B165" s="363" t="s">
        <v>235</v>
      </c>
      <c r="C165" s="223" t="s">
        <v>152</v>
      </c>
      <c r="D165" s="120">
        <f t="shared" si="18"/>
        <v>0.1111111111111111</v>
      </c>
      <c r="E165" s="54"/>
      <c r="F165" s="55"/>
      <c r="G165" s="120">
        <f t="shared" si="19"/>
        <v>0.1111111111111111</v>
      </c>
      <c r="H165" s="54"/>
      <c r="I165" s="55"/>
      <c r="J165" s="120">
        <f t="shared" si="20"/>
        <v>0.1111111111111111</v>
      </c>
      <c r="K165" s="54"/>
      <c r="L165" s="55"/>
      <c r="M165" s="56" t="s">
        <v>156</v>
      </c>
      <c r="N165" s="56"/>
      <c r="O165" s="56"/>
    </row>
    <row r="166" spans="2:15" outlineLevel="2" x14ac:dyDescent="0.2">
      <c r="B166" s="363"/>
      <c r="C166" s="223" t="s">
        <v>154</v>
      </c>
      <c r="D166" s="120">
        <f t="shared" si="18"/>
        <v>0.1111111111111111</v>
      </c>
      <c r="E166" s="54"/>
      <c r="F166" s="55"/>
      <c r="G166" s="120">
        <f t="shared" si="19"/>
        <v>0.1111111111111111</v>
      </c>
      <c r="H166" s="54"/>
      <c r="I166" s="55"/>
      <c r="J166" s="120">
        <f t="shared" si="20"/>
        <v>0.1111111111111111</v>
      </c>
      <c r="K166" s="54"/>
      <c r="L166" s="55"/>
      <c r="M166" s="56" t="s">
        <v>156</v>
      </c>
      <c r="N166" s="56"/>
      <c r="O166" s="56"/>
    </row>
    <row r="167" spans="2:15" ht="18" outlineLevel="2" x14ac:dyDescent="0.2">
      <c r="B167" s="363"/>
      <c r="C167" s="223" t="s">
        <v>218</v>
      </c>
      <c r="D167" s="120">
        <f t="shared" si="18"/>
        <v>0.1111111111111111</v>
      </c>
      <c r="E167" s="54"/>
      <c r="F167" s="55"/>
      <c r="G167" s="120">
        <f t="shared" si="19"/>
        <v>0.1111111111111111</v>
      </c>
      <c r="H167" s="54"/>
      <c r="I167" s="55"/>
      <c r="J167" s="120">
        <f t="shared" si="20"/>
        <v>0.1111111111111111</v>
      </c>
      <c r="K167" s="54"/>
      <c r="L167" s="55"/>
      <c r="M167" s="56" t="s">
        <v>156</v>
      </c>
      <c r="N167" s="56"/>
      <c r="O167" s="56"/>
    </row>
    <row r="168" spans="2:15" ht="18" outlineLevel="2" x14ac:dyDescent="0.2">
      <c r="B168" s="363"/>
      <c r="C168" s="223" t="s">
        <v>220</v>
      </c>
      <c r="D168" s="120">
        <f t="shared" si="18"/>
        <v>0.1111111111111111</v>
      </c>
      <c r="E168" s="54"/>
      <c r="F168" s="55"/>
      <c r="G168" s="120">
        <f t="shared" si="19"/>
        <v>0.1111111111111111</v>
      </c>
      <c r="H168" s="54"/>
      <c r="I168" s="55"/>
      <c r="J168" s="120">
        <f t="shared" si="20"/>
        <v>0.1111111111111111</v>
      </c>
      <c r="K168" s="54"/>
      <c r="L168" s="55"/>
      <c r="M168" s="56" t="s">
        <v>156</v>
      </c>
      <c r="N168" s="56"/>
      <c r="O168" s="56"/>
    </row>
    <row r="169" spans="2:15" ht="18" outlineLevel="2" x14ac:dyDescent="0.2">
      <c r="B169" s="363"/>
      <c r="C169" s="223" t="s">
        <v>223</v>
      </c>
      <c r="D169" s="120">
        <f t="shared" si="18"/>
        <v>0.1111111111111111</v>
      </c>
      <c r="E169" s="54"/>
      <c r="F169" s="55"/>
      <c r="G169" s="120">
        <f t="shared" si="19"/>
        <v>0.1111111111111111</v>
      </c>
      <c r="H169" s="54"/>
      <c r="I169" s="55"/>
      <c r="J169" s="120">
        <f t="shared" si="20"/>
        <v>0.1111111111111111</v>
      </c>
      <c r="K169" s="54"/>
      <c r="L169" s="55"/>
      <c r="M169" s="56" t="s">
        <v>156</v>
      </c>
      <c r="N169" s="56"/>
      <c r="O169" s="56"/>
    </row>
    <row r="170" spans="2:15" ht="39.75" customHeight="1" outlineLevel="1" x14ac:dyDescent="0.2">
      <c r="B170" s="355" t="s">
        <v>241</v>
      </c>
      <c r="C170" s="356"/>
      <c r="D170" s="90">
        <f>(6+12)/2</f>
        <v>9</v>
      </c>
      <c r="E170" s="91"/>
      <c r="F170" s="92"/>
      <c r="G170" s="90">
        <f>(6+12)/2</f>
        <v>9</v>
      </c>
      <c r="H170" s="91"/>
      <c r="I170" s="92"/>
      <c r="J170" s="90">
        <f>(6+12)/2</f>
        <v>9</v>
      </c>
      <c r="K170" s="93"/>
      <c r="L170" s="94"/>
      <c r="M170" s="93">
        <f>(6+12)/2</f>
        <v>9</v>
      </c>
      <c r="N170" s="93"/>
      <c r="O170" s="93"/>
    </row>
    <row r="171" spans="2:15" ht="42" customHeight="1" outlineLevel="1" x14ac:dyDescent="0.2">
      <c r="B171" s="357" t="s">
        <v>242</v>
      </c>
      <c r="C171" s="357"/>
      <c r="D171" s="113"/>
      <c r="E171" s="114"/>
      <c r="F171" s="114"/>
      <c r="G171" s="113"/>
      <c r="H171" s="114"/>
      <c r="I171" s="114"/>
      <c r="J171" s="113"/>
      <c r="K171" s="113"/>
      <c r="L171" s="113"/>
      <c r="M171" s="113"/>
      <c r="N171" s="113"/>
      <c r="O171" s="57">
        <f>SUMPRODUCT('[2]Нормативы ОО'!D172:O199,'[2]Нормативы ОО'!$D$514:$O$541)</f>
        <v>918.5555555555552</v>
      </c>
    </row>
    <row r="172" spans="2:15" ht="11.45" customHeight="1" outlineLevel="2" x14ac:dyDescent="0.2">
      <c r="B172" s="363" t="s">
        <v>232</v>
      </c>
      <c r="C172" s="223" t="s">
        <v>152</v>
      </c>
      <c r="D172" s="120">
        <v>0</v>
      </c>
      <c r="E172" s="121"/>
      <c r="F172" s="122"/>
      <c r="G172" s="120">
        <v>0</v>
      </c>
      <c r="H172" s="121"/>
      <c r="I172" s="122"/>
      <c r="J172" s="120">
        <v>0</v>
      </c>
      <c r="K172" s="121"/>
      <c r="L172" s="122"/>
      <c r="M172" s="120">
        <v>0</v>
      </c>
      <c r="N172" s="56"/>
      <c r="O172" s="56"/>
    </row>
    <row r="173" spans="2:15" outlineLevel="2" x14ac:dyDescent="0.2">
      <c r="B173" s="363"/>
      <c r="C173" s="223" t="s">
        <v>153</v>
      </c>
      <c r="D173" s="120">
        <v>0</v>
      </c>
      <c r="E173" s="123"/>
      <c r="F173" s="124"/>
      <c r="G173" s="120">
        <v>0</v>
      </c>
      <c r="H173" s="123"/>
      <c r="I173" s="124"/>
      <c r="J173" s="120">
        <v>0</v>
      </c>
      <c r="K173" s="123"/>
      <c r="L173" s="124"/>
      <c r="M173" s="120">
        <v>0</v>
      </c>
      <c r="N173" s="56"/>
      <c r="O173" s="56"/>
    </row>
    <row r="174" spans="2:15" outlineLevel="2" x14ac:dyDescent="0.2">
      <c r="B174" s="363"/>
      <c r="C174" s="223" t="s">
        <v>154</v>
      </c>
      <c r="D174" s="120">
        <v>0</v>
      </c>
      <c r="E174" s="123"/>
      <c r="F174" s="124"/>
      <c r="G174" s="120">
        <v>0</v>
      </c>
      <c r="H174" s="123"/>
      <c r="I174" s="124"/>
      <c r="J174" s="120">
        <v>0</v>
      </c>
      <c r="K174" s="123"/>
      <c r="L174" s="124"/>
      <c r="M174" s="120">
        <v>0</v>
      </c>
      <c r="N174" s="56"/>
      <c r="O174" s="56"/>
    </row>
    <row r="175" spans="2:15" outlineLevel="2" x14ac:dyDescent="0.2">
      <c r="B175" s="363"/>
      <c r="C175" s="223" t="s">
        <v>217</v>
      </c>
      <c r="D175" s="120">
        <v>0</v>
      </c>
      <c r="E175" s="123"/>
      <c r="F175" s="124"/>
      <c r="G175" s="120">
        <v>0</v>
      </c>
      <c r="H175" s="123"/>
      <c r="I175" s="124"/>
      <c r="J175" s="120">
        <v>0</v>
      </c>
      <c r="K175" s="123"/>
      <c r="L175" s="124"/>
      <c r="M175" s="120">
        <v>0</v>
      </c>
      <c r="N175" s="56"/>
      <c r="O175" s="56"/>
    </row>
    <row r="176" spans="2:15" outlineLevel="2" x14ac:dyDescent="0.2">
      <c r="B176" s="363"/>
      <c r="C176" s="223" t="s">
        <v>155</v>
      </c>
      <c r="D176" s="120">
        <f>1/D$170</f>
        <v>0.1111111111111111</v>
      </c>
      <c r="E176" s="123"/>
      <c r="F176" s="124"/>
      <c r="G176" s="120">
        <f>1/G$170</f>
        <v>0.1111111111111111</v>
      </c>
      <c r="H176" s="123"/>
      <c r="I176" s="124"/>
      <c r="J176" s="120">
        <f>1/J$170</f>
        <v>0.1111111111111111</v>
      </c>
      <c r="K176" s="123"/>
      <c r="L176" s="124"/>
      <c r="M176" s="120">
        <f>1/M$170</f>
        <v>0.1111111111111111</v>
      </c>
      <c r="N176" s="56"/>
      <c r="O176" s="56"/>
    </row>
    <row r="177" spans="2:15" ht="18" outlineLevel="2" x14ac:dyDescent="0.2">
      <c r="B177" s="363"/>
      <c r="C177" s="223" t="s">
        <v>218</v>
      </c>
      <c r="D177" s="120">
        <f>1/D$170</f>
        <v>0.1111111111111111</v>
      </c>
      <c r="E177" s="123"/>
      <c r="F177" s="124"/>
      <c r="G177" s="120">
        <f>1/G$170</f>
        <v>0.1111111111111111</v>
      </c>
      <c r="H177" s="123"/>
      <c r="I177" s="124"/>
      <c r="J177" s="120">
        <f>1/J$170</f>
        <v>0.1111111111111111</v>
      </c>
      <c r="K177" s="123"/>
      <c r="L177" s="124"/>
      <c r="M177" s="120">
        <f>1/M$170</f>
        <v>0.1111111111111111</v>
      </c>
      <c r="N177" s="56"/>
      <c r="O177" s="56"/>
    </row>
    <row r="178" spans="2:15" outlineLevel="2" x14ac:dyDescent="0.2">
      <c r="B178" s="363"/>
      <c r="C178" s="223" t="s">
        <v>219</v>
      </c>
      <c r="D178" s="120">
        <f>1/D$170</f>
        <v>0.1111111111111111</v>
      </c>
      <c r="E178" s="123"/>
      <c r="F178" s="124"/>
      <c r="G178" s="120">
        <f>1/G$170</f>
        <v>0.1111111111111111</v>
      </c>
      <c r="H178" s="123"/>
      <c r="I178" s="124"/>
      <c r="J178" s="120">
        <f>1/J$170</f>
        <v>0.1111111111111111</v>
      </c>
      <c r="K178" s="123"/>
      <c r="L178" s="124"/>
      <c r="M178" s="120">
        <f>1/M$170</f>
        <v>0.1111111111111111</v>
      </c>
      <c r="N178" s="56"/>
      <c r="O178" s="56"/>
    </row>
    <row r="179" spans="2:15" ht="18" outlineLevel="2" x14ac:dyDescent="0.2">
      <c r="B179" s="363"/>
      <c r="C179" s="223" t="s">
        <v>220</v>
      </c>
      <c r="D179" s="120">
        <v>0</v>
      </c>
      <c r="E179" s="123"/>
      <c r="F179" s="124"/>
      <c r="G179" s="120">
        <v>0</v>
      </c>
      <c r="H179" s="123"/>
      <c r="I179" s="124"/>
      <c r="J179" s="120">
        <v>0</v>
      </c>
      <c r="K179" s="123"/>
      <c r="L179" s="124"/>
      <c r="M179" s="120">
        <v>0</v>
      </c>
      <c r="N179" s="56"/>
      <c r="O179" s="56"/>
    </row>
    <row r="180" spans="2:15" ht="11.45" customHeight="1" outlineLevel="2" x14ac:dyDescent="0.2">
      <c r="B180" s="363" t="s">
        <v>233</v>
      </c>
      <c r="C180" s="223" t="s">
        <v>152</v>
      </c>
      <c r="D180" s="120">
        <v>0</v>
      </c>
      <c r="E180" s="54"/>
      <c r="F180" s="55"/>
      <c r="G180" s="120">
        <v>0</v>
      </c>
      <c r="H180" s="54"/>
      <c r="I180" s="55"/>
      <c r="J180" s="120">
        <v>0</v>
      </c>
      <c r="K180" s="54"/>
      <c r="L180" s="55"/>
      <c r="M180" s="56" t="s">
        <v>156</v>
      </c>
      <c r="N180" s="56"/>
      <c r="O180" s="56"/>
    </row>
    <row r="181" spans="2:15" outlineLevel="2" x14ac:dyDescent="0.2">
      <c r="B181" s="363"/>
      <c r="C181" s="223" t="s">
        <v>153</v>
      </c>
      <c r="D181" s="120">
        <v>0</v>
      </c>
      <c r="E181" s="54"/>
      <c r="F181" s="55"/>
      <c r="G181" s="120">
        <v>0</v>
      </c>
      <c r="H181" s="54"/>
      <c r="I181" s="55"/>
      <c r="J181" s="120">
        <v>0</v>
      </c>
      <c r="K181" s="54"/>
      <c r="L181" s="55"/>
      <c r="M181" s="56" t="s">
        <v>156</v>
      </c>
      <c r="N181" s="56"/>
      <c r="O181" s="56"/>
    </row>
    <row r="182" spans="2:15" outlineLevel="2" x14ac:dyDescent="0.2">
      <c r="B182" s="363"/>
      <c r="C182" s="223" t="s">
        <v>154</v>
      </c>
      <c r="D182" s="120">
        <v>0</v>
      </c>
      <c r="E182" s="54"/>
      <c r="F182" s="55"/>
      <c r="G182" s="120">
        <v>0</v>
      </c>
      <c r="H182" s="54"/>
      <c r="I182" s="55"/>
      <c r="J182" s="120">
        <v>0</v>
      </c>
      <c r="K182" s="54"/>
      <c r="L182" s="55"/>
      <c r="M182" s="56" t="s">
        <v>156</v>
      </c>
      <c r="N182" s="56"/>
      <c r="O182" s="56"/>
    </row>
    <row r="183" spans="2:15" outlineLevel="2" x14ac:dyDescent="0.2">
      <c r="B183" s="363"/>
      <c r="C183" s="223" t="s">
        <v>217</v>
      </c>
      <c r="D183" s="120">
        <v>0</v>
      </c>
      <c r="E183" s="54"/>
      <c r="F183" s="55"/>
      <c r="G183" s="120">
        <v>0</v>
      </c>
      <c r="H183" s="54"/>
      <c r="I183" s="55"/>
      <c r="J183" s="120">
        <v>0</v>
      </c>
      <c r="K183" s="54"/>
      <c r="L183" s="55"/>
      <c r="M183" s="56" t="s">
        <v>156</v>
      </c>
      <c r="N183" s="56"/>
      <c r="O183" s="56"/>
    </row>
    <row r="184" spans="2:15" outlineLevel="2" x14ac:dyDescent="0.2">
      <c r="B184" s="363"/>
      <c r="C184" s="223" t="s">
        <v>155</v>
      </c>
      <c r="D184" s="120">
        <f>1/D$170</f>
        <v>0.1111111111111111</v>
      </c>
      <c r="E184" s="54"/>
      <c r="F184" s="55"/>
      <c r="G184" s="120">
        <f>1/G$170</f>
        <v>0.1111111111111111</v>
      </c>
      <c r="H184" s="54"/>
      <c r="I184" s="55"/>
      <c r="J184" s="120">
        <f>1/J$170</f>
        <v>0.1111111111111111</v>
      </c>
      <c r="K184" s="54"/>
      <c r="L184" s="55"/>
      <c r="M184" s="56" t="s">
        <v>156</v>
      </c>
      <c r="N184" s="56"/>
      <c r="O184" s="56"/>
    </row>
    <row r="185" spans="2:15" ht="18" outlineLevel="2" x14ac:dyDescent="0.2">
      <c r="B185" s="363"/>
      <c r="C185" s="223" t="s">
        <v>218</v>
      </c>
      <c r="D185" s="120">
        <f>1/D$170</f>
        <v>0.1111111111111111</v>
      </c>
      <c r="E185" s="54"/>
      <c r="F185" s="55"/>
      <c r="G185" s="120">
        <f>1/G$170</f>
        <v>0.1111111111111111</v>
      </c>
      <c r="H185" s="54"/>
      <c r="I185" s="55"/>
      <c r="J185" s="120">
        <f>1/J$170</f>
        <v>0.1111111111111111</v>
      </c>
      <c r="K185" s="54"/>
      <c r="L185" s="55"/>
      <c r="M185" s="56" t="s">
        <v>156</v>
      </c>
      <c r="N185" s="56"/>
      <c r="O185" s="56"/>
    </row>
    <row r="186" spans="2:15" outlineLevel="2" x14ac:dyDescent="0.2">
      <c r="B186" s="363"/>
      <c r="C186" s="223" t="s">
        <v>219</v>
      </c>
      <c r="D186" s="120">
        <f>1/D$170</f>
        <v>0.1111111111111111</v>
      </c>
      <c r="E186" s="54"/>
      <c r="F186" s="55"/>
      <c r="G186" s="120">
        <f>1/G$170</f>
        <v>0.1111111111111111</v>
      </c>
      <c r="H186" s="54"/>
      <c r="I186" s="55"/>
      <c r="J186" s="120">
        <f>1/J$170</f>
        <v>0.1111111111111111</v>
      </c>
      <c r="K186" s="54"/>
      <c r="L186" s="55"/>
      <c r="M186" s="56" t="s">
        <v>156</v>
      </c>
      <c r="N186" s="56"/>
      <c r="O186" s="56"/>
    </row>
    <row r="187" spans="2:15" ht="18" outlineLevel="2" x14ac:dyDescent="0.2">
      <c r="B187" s="363"/>
      <c r="C187" s="223" t="s">
        <v>220</v>
      </c>
      <c r="D187" s="120">
        <v>0</v>
      </c>
      <c r="E187" s="54"/>
      <c r="F187" s="55"/>
      <c r="G187" s="120">
        <v>0</v>
      </c>
      <c r="H187" s="54"/>
      <c r="I187" s="55"/>
      <c r="J187" s="120">
        <v>0</v>
      </c>
      <c r="K187" s="54"/>
      <c r="L187" s="55"/>
      <c r="M187" s="56" t="s">
        <v>156</v>
      </c>
      <c r="N187" s="56"/>
      <c r="O187" s="56"/>
    </row>
    <row r="188" spans="2:15" ht="11.45" customHeight="1" outlineLevel="2" x14ac:dyDescent="0.2">
      <c r="B188" s="363" t="s">
        <v>234</v>
      </c>
      <c r="C188" s="223" t="s">
        <v>152</v>
      </c>
      <c r="D188" s="120">
        <v>0</v>
      </c>
      <c r="E188" s="54"/>
      <c r="F188" s="55"/>
      <c r="G188" s="120">
        <v>0</v>
      </c>
      <c r="H188" s="54"/>
      <c r="I188" s="55"/>
      <c r="J188" s="120">
        <v>0</v>
      </c>
      <c r="K188" s="54"/>
      <c r="L188" s="55"/>
      <c r="M188" s="56" t="s">
        <v>156</v>
      </c>
      <c r="N188" s="56"/>
      <c r="O188" s="56"/>
    </row>
    <row r="189" spans="2:15" outlineLevel="2" x14ac:dyDescent="0.2">
      <c r="B189" s="363"/>
      <c r="C189" s="223" t="s">
        <v>153</v>
      </c>
      <c r="D189" s="120">
        <v>0</v>
      </c>
      <c r="E189" s="54"/>
      <c r="F189" s="55"/>
      <c r="G189" s="120">
        <v>0</v>
      </c>
      <c r="H189" s="54"/>
      <c r="I189" s="55"/>
      <c r="J189" s="120">
        <v>0</v>
      </c>
      <c r="K189" s="54"/>
      <c r="L189" s="55"/>
      <c r="M189" s="56" t="s">
        <v>156</v>
      </c>
      <c r="N189" s="56"/>
      <c r="O189" s="56"/>
    </row>
    <row r="190" spans="2:15" outlineLevel="2" x14ac:dyDescent="0.2">
      <c r="B190" s="363"/>
      <c r="C190" s="223" t="s">
        <v>154</v>
      </c>
      <c r="D190" s="120">
        <v>0</v>
      </c>
      <c r="E190" s="54"/>
      <c r="F190" s="55"/>
      <c r="G190" s="120">
        <v>0</v>
      </c>
      <c r="H190" s="54"/>
      <c r="I190" s="55"/>
      <c r="J190" s="120">
        <v>0</v>
      </c>
      <c r="K190" s="54"/>
      <c r="L190" s="55"/>
      <c r="M190" s="56" t="s">
        <v>156</v>
      </c>
      <c r="N190" s="56"/>
      <c r="O190" s="56"/>
    </row>
    <row r="191" spans="2:15" outlineLevel="2" x14ac:dyDescent="0.2">
      <c r="B191" s="363"/>
      <c r="C191" s="223" t="s">
        <v>217</v>
      </c>
      <c r="D191" s="120">
        <v>0</v>
      </c>
      <c r="E191" s="54"/>
      <c r="F191" s="55"/>
      <c r="G191" s="120">
        <v>0</v>
      </c>
      <c r="H191" s="54"/>
      <c r="I191" s="55"/>
      <c r="J191" s="120">
        <v>0</v>
      </c>
      <c r="K191" s="54"/>
      <c r="L191" s="55"/>
      <c r="M191" s="56" t="s">
        <v>156</v>
      </c>
      <c r="N191" s="56"/>
      <c r="O191" s="56"/>
    </row>
    <row r="192" spans="2:15" ht="18" outlineLevel="2" x14ac:dyDescent="0.2">
      <c r="B192" s="363"/>
      <c r="C192" s="223" t="s">
        <v>218</v>
      </c>
      <c r="D192" s="120">
        <f>1/D$140</f>
        <v>0.1111111111111111</v>
      </c>
      <c r="E192" s="54"/>
      <c r="F192" s="55"/>
      <c r="G192" s="120">
        <f>1/G$140</f>
        <v>0.1111111111111111</v>
      </c>
      <c r="H192" s="54"/>
      <c r="I192" s="55"/>
      <c r="J192" s="120">
        <f>1/J$140</f>
        <v>0.1111111111111111</v>
      </c>
      <c r="K192" s="54"/>
      <c r="L192" s="55"/>
      <c r="M192" s="56" t="s">
        <v>156</v>
      </c>
      <c r="N192" s="56"/>
      <c r="O192" s="56"/>
    </row>
    <row r="193" spans="2:15" ht="18" outlineLevel="2" x14ac:dyDescent="0.2">
      <c r="B193" s="363"/>
      <c r="C193" s="223" t="s">
        <v>220</v>
      </c>
      <c r="D193" s="120">
        <v>0</v>
      </c>
      <c r="E193" s="54"/>
      <c r="F193" s="55"/>
      <c r="G193" s="120">
        <v>0</v>
      </c>
      <c r="H193" s="54"/>
      <c r="I193" s="55"/>
      <c r="J193" s="120">
        <v>0</v>
      </c>
      <c r="K193" s="54"/>
      <c r="L193" s="55"/>
      <c r="M193" s="56" t="s">
        <v>156</v>
      </c>
      <c r="N193" s="56"/>
      <c r="O193" s="56"/>
    </row>
    <row r="194" spans="2:15" ht="18" outlineLevel="2" x14ac:dyDescent="0.2">
      <c r="B194" s="363"/>
      <c r="C194" s="223" t="s">
        <v>223</v>
      </c>
      <c r="D194" s="120">
        <f>1/D$140</f>
        <v>0.1111111111111111</v>
      </c>
      <c r="E194" s="54"/>
      <c r="F194" s="55"/>
      <c r="G194" s="120">
        <f>1/G$140</f>
        <v>0.1111111111111111</v>
      </c>
      <c r="H194" s="54"/>
      <c r="I194" s="55"/>
      <c r="J194" s="120">
        <f>1/J$140</f>
        <v>0.1111111111111111</v>
      </c>
      <c r="K194" s="54"/>
      <c r="L194" s="55"/>
      <c r="M194" s="56" t="s">
        <v>156</v>
      </c>
      <c r="N194" s="56"/>
      <c r="O194" s="56"/>
    </row>
    <row r="195" spans="2:15" ht="11.45" customHeight="1" outlineLevel="2" x14ac:dyDescent="0.2">
      <c r="B195" s="363" t="s">
        <v>235</v>
      </c>
      <c r="C195" s="223" t="s">
        <v>152</v>
      </c>
      <c r="D195" s="120">
        <v>0</v>
      </c>
      <c r="E195" s="54"/>
      <c r="F195" s="55"/>
      <c r="G195" s="120">
        <v>0</v>
      </c>
      <c r="H195" s="54"/>
      <c r="I195" s="55"/>
      <c r="J195" s="120">
        <v>0</v>
      </c>
      <c r="K195" s="54"/>
      <c r="L195" s="55"/>
      <c r="M195" s="56" t="s">
        <v>156</v>
      </c>
      <c r="N195" s="56"/>
      <c r="O195" s="56"/>
    </row>
    <row r="196" spans="2:15" outlineLevel="2" x14ac:dyDescent="0.2">
      <c r="B196" s="363"/>
      <c r="C196" s="223" t="s">
        <v>154</v>
      </c>
      <c r="D196" s="120">
        <v>0</v>
      </c>
      <c r="E196" s="54"/>
      <c r="F196" s="55"/>
      <c r="G196" s="120">
        <v>0</v>
      </c>
      <c r="H196" s="54"/>
      <c r="I196" s="55"/>
      <c r="J196" s="120">
        <v>0</v>
      </c>
      <c r="K196" s="54"/>
      <c r="L196" s="55"/>
      <c r="M196" s="56" t="s">
        <v>156</v>
      </c>
      <c r="N196" s="56"/>
      <c r="O196" s="56"/>
    </row>
    <row r="197" spans="2:15" ht="18" outlineLevel="2" x14ac:dyDescent="0.2">
      <c r="B197" s="363"/>
      <c r="C197" s="223" t="s">
        <v>218</v>
      </c>
      <c r="D197" s="120">
        <f>1/D$140</f>
        <v>0.1111111111111111</v>
      </c>
      <c r="E197" s="54"/>
      <c r="F197" s="55"/>
      <c r="G197" s="120">
        <f>1/G$140</f>
        <v>0.1111111111111111</v>
      </c>
      <c r="H197" s="54"/>
      <c r="I197" s="55"/>
      <c r="J197" s="120">
        <f>1/J$140</f>
        <v>0.1111111111111111</v>
      </c>
      <c r="K197" s="54"/>
      <c r="L197" s="55"/>
      <c r="M197" s="56" t="s">
        <v>156</v>
      </c>
      <c r="N197" s="56"/>
      <c r="O197" s="56"/>
    </row>
    <row r="198" spans="2:15" ht="18" outlineLevel="2" x14ac:dyDescent="0.2">
      <c r="B198" s="363"/>
      <c r="C198" s="223" t="s">
        <v>220</v>
      </c>
      <c r="D198" s="120">
        <v>0</v>
      </c>
      <c r="E198" s="54"/>
      <c r="F198" s="55"/>
      <c r="G198" s="120">
        <v>0</v>
      </c>
      <c r="H198" s="54"/>
      <c r="I198" s="55"/>
      <c r="J198" s="120">
        <v>0</v>
      </c>
      <c r="K198" s="54"/>
      <c r="L198" s="55"/>
      <c r="M198" s="56" t="s">
        <v>156</v>
      </c>
      <c r="N198" s="56"/>
      <c r="O198" s="56"/>
    </row>
    <row r="199" spans="2:15" ht="18" outlineLevel="2" x14ac:dyDescent="0.2">
      <c r="B199" s="363"/>
      <c r="C199" s="223" t="s">
        <v>223</v>
      </c>
      <c r="D199" s="120">
        <f>1/D$140</f>
        <v>0.1111111111111111</v>
      </c>
      <c r="E199" s="54"/>
      <c r="F199" s="55"/>
      <c r="G199" s="120">
        <f>1/G$140</f>
        <v>0.1111111111111111</v>
      </c>
      <c r="H199" s="54"/>
      <c r="I199" s="55"/>
      <c r="J199" s="120">
        <f>1/J$140</f>
        <v>0.1111111111111111</v>
      </c>
      <c r="K199" s="54"/>
      <c r="L199" s="55"/>
      <c r="M199" s="56" t="s">
        <v>156</v>
      </c>
      <c r="N199" s="56"/>
      <c r="O199" s="56"/>
    </row>
    <row r="200" spans="2:15" ht="39" customHeight="1" outlineLevel="1" x14ac:dyDescent="0.2">
      <c r="B200" s="355" t="s">
        <v>243</v>
      </c>
      <c r="C200" s="356"/>
      <c r="D200" s="90">
        <v>20</v>
      </c>
      <c r="E200" s="91"/>
      <c r="F200" s="92"/>
      <c r="G200" s="90">
        <v>20</v>
      </c>
      <c r="H200" s="91"/>
      <c r="I200" s="92"/>
      <c r="J200" s="90">
        <v>20</v>
      </c>
      <c r="K200" s="93"/>
      <c r="L200" s="94"/>
      <c r="M200" s="93">
        <v>20</v>
      </c>
      <c r="N200" s="93"/>
      <c r="O200" s="93"/>
    </row>
    <row r="201" spans="2:15" ht="39" customHeight="1" outlineLevel="1" x14ac:dyDescent="0.2">
      <c r="B201" s="355" t="s">
        <v>264</v>
      </c>
      <c r="C201" s="356"/>
      <c r="D201" s="113">
        <v>300</v>
      </c>
      <c r="E201" s="114"/>
      <c r="F201" s="114"/>
      <c r="G201" s="113">
        <v>300</v>
      </c>
      <c r="H201" s="114"/>
      <c r="I201" s="114"/>
      <c r="J201" s="113">
        <v>300</v>
      </c>
      <c r="K201" s="113"/>
      <c r="L201" s="113"/>
      <c r="M201" s="113">
        <v>300</v>
      </c>
      <c r="N201" s="113"/>
      <c r="O201" s="113"/>
    </row>
    <row r="202" spans="2:15" ht="39.75" customHeight="1" outlineLevel="1" x14ac:dyDescent="0.2">
      <c r="B202" s="357" t="s">
        <v>265</v>
      </c>
      <c r="C202" s="357"/>
      <c r="D202" s="113"/>
      <c r="E202" s="114"/>
      <c r="F202" s="114"/>
      <c r="G202" s="113"/>
      <c r="H202" s="114"/>
      <c r="I202" s="114"/>
      <c r="J202" s="113"/>
      <c r="K202" s="113"/>
      <c r="L202" s="113"/>
      <c r="M202" s="113"/>
      <c r="N202" s="113"/>
      <c r="O202" s="57">
        <f>SUMPRODUCT('[2]Нормативы ОО'!D210:O237,'[2]Нормативы ОО'!$D$514:$O$541)</f>
        <v>661.82777777777756</v>
      </c>
    </row>
    <row r="203" spans="2:15" outlineLevel="1" x14ac:dyDescent="0.2">
      <c r="B203" s="361" t="s">
        <v>231</v>
      </c>
      <c r="C203" s="222" t="s">
        <v>190</v>
      </c>
      <c r="D203" s="228">
        <f>1/$D$201</f>
        <v>3.3333333333333335E-3</v>
      </c>
      <c r="E203" s="229">
        <f t="shared" ref="E203:F203" si="21">1/$D$201</f>
        <v>3.3333333333333335E-3</v>
      </c>
      <c r="F203" s="228">
        <f t="shared" si="21"/>
        <v>3.3333333333333335E-3</v>
      </c>
      <c r="G203" s="230">
        <f>1/$G$201</f>
        <v>3.3333333333333335E-3</v>
      </c>
      <c r="H203" s="230">
        <f t="shared" ref="H203:I203" si="22">1/$G$201</f>
        <v>3.3333333333333335E-3</v>
      </c>
      <c r="I203" s="230">
        <f t="shared" si="22"/>
        <v>3.3333333333333335E-3</v>
      </c>
      <c r="J203" s="230">
        <f>1/$J$201</f>
        <v>3.3333333333333335E-3</v>
      </c>
      <c r="K203" s="230">
        <f t="shared" ref="K203:L203" si="23">1/$J$201</f>
        <v>3.3333333333333335E-3</v>
      </c>
      <c r="L203" s="230">
        <f t="shared" si="23"/>
        <v>3.3333333333333335E-3</v>
      </c>
      <c r="M203" s="230">
        <f>1/$M$201</f>
        <v>3.3333333333333335E-3</v>
      </c>
      <c r="N203" s="230">
        <f t="shared" ref="N203:O203" si="24">1/$M$201</f>
        <v>3.3333333333333335E-3</v>
      </c>
      <c r="O203" s="230">
        <f t="shared" si="24"/>
        <v>3.3333333333333335E-3</v>
      </c>
    </row>
    <row r="204" spans="2:15" outlineLevel="1" x14ac:dyDescent="0.2">
      <c r="B204" s="362"/>
      <c r="C204" s="223" t="s">
        <v>194</v>
      </c>
      <c r="D204" s="228">
        <f t="shared" ref="D204:F209" si="25">1/$D$201</f>
        <v>3.3333333333333335E-3</v>
      </c>
      <c r="E204" s="229">
        <f t="shared" si="25"/>
        <v>3.3333333333333335E-3</v>
      </c>
      <c r="F204" s="228">
        <f t="shared" si="25"/>
        <v>3.3333333333333335E-3</v>
      </c>
      <c r="G204" s="230">
        <f t="shared" ref="G204:I209" si="26">1/$G$201</f>
        <v>3.3333333333333335E-3</v>
      </c>
      <c r="H204" s="230">
        <f t="shared" si="26"/>
        <v>3.3333333333333335E-3</v>
      </c>
      <c r="I204" s="230">
        <f t="shared" si="26"/>
        <v>3.3333333333333335E-3</v>
      </c>
      <c r="J204" s="230">
        <f t="shared" ref="J204:L209" si="27">1/$J$201</f>
        <v>3.3333333333333335E-3</v>
      </c>
      <c r="K204" s="230">
        <f t="shared" si="27"/>
        <v>3.3333333333333335E-3</v>
      </c>
      <c r="L204" s="230">
        <f t="shared" si="27"/>
        <v>3.3333333333333335E-3</v>
      </c>
      <c r="M204" s="230">
        <f t="shared" ref="M204:O209" si="28">1/$M$201</f>
        <v>3.3333333333333335E-3</v>
      </c>
      <c r="N204" s="230">
        <f t="shared" si="28"/>
        <v>3.3333333333333335E-3</v>
      </c>
      <c r="O204" s="230">
        <f t="shared" si="28"/>
        <v>3.3333333333333335E-3</v>
      </c>
    </row>
    <row r="205" spans="2:15" outlineLevel="1" x14ac:dyDescent="0.2">
      <c r="B205" s="362"/>
      <c r="C205" s="223" t="s">
        <v>198</v>
      </c>
      <c r="D205" s="228">
        <f t="shared" si="25"/>
        <v>3.3333333333333335E-3</v>
      </c>
      <c r="E205" s="229">
        <f t="shared" si="25"/>
        <v>3.3333333333333335E-3</v>
      </c>
      <c r="F205" s="228">
        <f t="shared" si="25"/>
        <v>3.3333333333333335E-3</v>
      </c>
      <c r="G205" s="230">
        <f t="shared" si="26"/>
        <v>3.3333333333333335E-3</v>
      </c>
      <c r="H205" s="230">
        <f t="shared" si="26"/>
        <v>3.3333333333333335E-3</v>
      </c>
      <c r="I205" s="230">
        <f t="shared" si="26"/>
        <v>3.3333333333333335E-3</v>
      </c>
      <c r="J205" s="230">
        <f t="shared" si="27"/>
        <v>3.3333333333333335E-3</v>
      </c>
      <c r="K205" s="230">
        <f t="shared" si="27"/>
        <v>3.3333333333333335E-3</v>
      </c>
      <c r="L205" s="230">
        <f t="shared" si="27"/>
        <v>3.3333333333333335E-3</v>
      </c>
      <c r="M205" s="230">
        <f t="shared" si="28"/>
        <v>3.3333333333333335E-3</v>
      </c>
      <c r="N205" s="230">
        <f t="shared" si="28"/>
        <v>3.3333333333333335E-3</v>
      </c>
      <c r="O205" s="230">
        <f t="shared" si="28"/>
        <v>3.3333333333333335E-3</v>
      </c>
    </row>
    <row r="206" spans="2:15" outlineLevel="1" x14ac:dyDescent="0.2">
      <c r="B206" s="362"/>
      <c r="C206" s="223" t="s">
        <v>202</v>
      </c>
      <c r="D206" s="228">
        <f t="shared" si="25"/>
        <v>3.3333333333333335E-3</v>
      </c>
      <c r="E206" s="228">
        <f>0.5/100</f>
        <v>5.0000000000000001E-3</v>
      </c>
      <c r="F206" s="228">
        <f>0.5/100</f>
        <v>5.0000000000000001E-3</v>
      </c>
      <c r="G206" s="230">
        <f t="shared" si="26"/>
        <v>3.3333333333333335E-3</v>
      </c>
      <c r="H206" s="228">
        <f>0.5/100</f>
        <v>5.0000000000000001E-3</v>
      </c>
      <c r="I206" s="228">
        <f>0.5/100</f>
        <v>5.0000000000000001E-3</v>
      </c>
      <c r="J206" s="230">
        <f t="shared" si="27"/>
        <v>3.3333333333333335E-3</v>
      </c>
      <c r="K206" s="228">
        <f>0.5/100</f>
        <v>5.0000000000000001E-3</v>
      </c>
      <c r="L206" s="228">
        <f>0.5/100</f>
        <v>5.0000000000000001E-3</v>
      </c>
      <c r="M206" s="230">
        <f t="shared" si="28"/>
        <v>3.3333333333333335E-3</v>
      </c>
      <c r="N206" s="228">
        <f>0.5/100</f>
        <v>5.0000000000000001E-3</v>
      </c>
      <c r="O206" s="228">
        <f>0.5/100</f>
        <v>5.0000000000000001E-3</v>
      </c>
    </row>
    <row r="207" spans="2:15" outlineLevel="1" x14ac:dyDescent="0.2">
      <c r="B207" s="362"/>
      <c r="C207" s="223" t="s">
        <v>206</v>
      </c>
      <c r="D207" s="228">
        <f t="shared" si="25"/>
        <v>3.3333333333333335E-3</v>
      </c>
      <c r="E207" s="228">
        <f t="shared" ref="E207:F209" si="29">0.5/60</f>
        <v>8.3333333333333332E-3</v>
      </c>
      <c r="F207" s="228">
        <f t="shared" si="29"/>
        <v>8.3333333333333332E-3</v>
      </c>
      <c r="G207" s="230">
        <f t="shared" si="26"/>
        <v>3.3333333333333335E-3</v>
      </c>
      <c r="H207" s="228">
        <f t="shared" ref="H207:I209" si="30">0.5/60</f>
        <v>8.3333333333333332E-3</v>
      </c>
      <c r="I207" s="228">
        <f t="shared" si="30"/>
        <v>8.3333333333333332E-3</v>
      </c>
      <c r="J207" s="230">
        <f t="shared" si="27"/>
        <v>3.3333333333333335E-3</v>
      </c>
      <c r="K207" s="228">
        <f t="shared" ref="K207:L209" si="31">0.5/60</f>
        <v>8.3333333333333332E-3</v>
      </c>
      <c r="L207" s="228">
        <f t="shared" si="31"/>
        <v>8.3333333333333332E-3</v>
      </c>
      <c r="M207" s="230">
        <f t="shared" si="28"/>
        <v>3.3333333333333335E-3</v>
      </c>
      <c r="N207" s="228">
        <f t="shared" ref="N207:O209" si="32">0.5/60</f>
        <v>8.3333333333333332E-3</v>
      </c>
      <c r="O207" s="228">
        <f t="shared" si="32"/>
        <v>8.3333333333333332E-3</v>
      </c>
    </row>
    <row r="208" spans="2:15" outlineLevel="1" x14ac:dyDescent="0.2">
      <c r="B208" s="362"/>
      <c r="C208" s="223" t="s">
        <v>210</v>
      </c>
      <c r="D208" s="228">
        <f t="shared" si="25"/>
        <v>3.3333333333333335E-3</v>
      </c>
      <c r="E208" s="228">
        <f t="shared" si="29"/>
        <v>8.3333333333333332E-3</v>
      </c>
      <c r="F208" s="228">
        <f t="shared" si="29"/>
        <v>8.3333333333333332E-3</v>
      </c>
      <c r="G208" s="230">
        <f t="shared" si="26"/>
        <v>3.3333333333333335E-3</v>
      </c>
      <c r="H208" s="228">
        <f t="shared" si="30"/>
        <v>8.3333333333333332E-3</v>
      </c>
      <c r="I208" s="228">
        <f t="shared" si="30"/>
        <v>8.3333333333333332E-3</v>
      </c>
      <c r="J208" s="230">
        <f t="shared" si="27"/>
        <v>3.3333333333333335E-3</v>
      </c>
      <c r="K208" s="228">
        <f t="shared" si="31"/>
        <v>8.3333333333333332E-3</v>
      </c>
      <c r="L208" s="228">
        <f t="shared" si="31"/>
        <v>8.3333333333333332E-3</v>
      </c>
      <c r="M208" s="230">
        <f t="shared" si="28"/>
        <v>3.3333333333333335E-3</v>
      </c>
      <c r="N208" s="228">
        <f t="shared" si="32"/>
        <v>8.3333333333333332E-3</v>
      </c>
      <c r="O208" s="228">
        <f t="shared" si="32"/>
        <v>8.3333333333333332E-3</v>
      </c>
    </row>
    <row r="209" spans="2:15" outlineLevel="1" x14ac:dyDescent="0.2">
      <c r="B209" s="362"/>
      <c r="C209" s="223" t="s">
        <v>214</v>
      </c>
      <c r="D209" s="228">
        <f t="shared" si="25"/>
        <v>3.3333333333333335E-3</v>
      </c>
      <c r="E209" s="228">
        <f t="shared" si="29"/>
        <v>8.3333333333333332E-3</v>
      </c>
      <c r="F209" s="228">
        <f t="shared" si="29"/>
        <v>8.3333333333333332E-3</v>
      </c>
      <c r="G209" s="230">
        <f t="shared" si="26"/>
        <v>3.3333333333333335E-3</v>
      </c>
      <c r="H209" s="228">
        <f t="shared" si="30"/>
        <v>8.3333333333333332E-3</v>
      </c>
      <c r="I209" s="228">
        <f t="shared" si="30"/>
        <v>8.3333333333333332E-3</v>
      </c>
      <c r="J209" s="230">
        <f t="shared" si="27"/>
        <v>3.3333333333333335E-3</v>
      </c>
      <c r="K209" s="228">
        <f t="shared" si="31"/>
        <v>8.3333333333333332E-3</v>
      </c>
      <c r="L209" s="228">
        <f t="shared" si="31"/>
        <v>8.3333333333333332E-3</v>
      </c>
      <c r="M209" s="230">
        <f t="shared" si="28"/>
        <v>3.3333333333333335E-3</v>
      </c>
      <c r="N209" s="228">
        <f t="shared" si="32"/>
        <v>8.3333333333333332E-3</v>
      </c>
      <c r="O209" s="228">
        <f t="shared" si="32"/>
        <v>8.3333333333333332E-3</v>
      </c>
    </row>
    <row r="210" spans="2:15" ht="11.45" customHeight="1" outlineLevel="2" x14ac:dyDescent="0.2">
      <c r="B210" s="363" t="s">
        <v>232</v>
      </c>
      <c r="C210" s="223" t="s">
        <v>152</v>
      </c>
      <c r="D210" s="120">
        <v>0</v>
      </c>
      <c r="E210" s="121"/>
      <c r="F210" s="122"/>
      <c r="G210" s="120">
        <v>0</v>
      </c>
      <c r="H210" s="121"/>
      <c r="I210" s="122"/>
      <c r="J210" s="120">
        <v>0</v>
      </c>
      <c r="K210" s="121"/>
      <c r="L210" s="122"/>
      <c r="M210" s="120">
        <v>0</v>
      </c>
      <c r="N210" s="56"/>
      <c r="O210" s="56"/>
    </row>
    <row r="211" spans="2:15" outlineLevel="2" x14ac:dyDescent="0.2">
      <c r="B211" s="363"/>
      <c r="C211" s="223" t="s">
        <v>153</v>
      </c>
      <c r="D211" s="120">
        <v>0</v>
      </c>
      <c r="E211" s="123"/>
      <c r="F211" s="124"/>
      <c r="G211" s="120">
        <v>0</v>
      </c>
      <c r="H211" s="123"/>
      <c r="I211" s="124"/>
      <c r="J211" s="120">
        <v>0</v>
      </c>
      <c r="K211" s="123"/>
      <c r="L211" s="124"/>
      <c r="M211" s="120">
        <v>0</v>
      </c>
      <c r="N211" s="56"/>
      <c r="O211" s="56"/>
    </row>
    <row r="212" spans="2:15" outlineLevel="2" x14ac:dyDescent="0.2">
      <c r="B212" s="363"/>
      <c r="C212" s="223" t="s">
        <v>154</v>
      </c>
      <c r="D212" s="120">
        <f t="shared" ref="D212:D217" si="33">1/D$200</f>
        <v>0.05</v>
      </c>
      <c r="E212" s="123"/>
      <c r="F212" s="124"/>
      <c r="G212" s="120">
        <v>0</v>
      </c>
      <c r="H212" s="123"/>
      <c r="I212" s="124"/>
      <c r="J212" s="120">
        <v>0</v>
      </c>
      <c r="K212" s="123"/>
      <c r="L212" s="124"/>
      <c r="M212" s="120">
        <v>0</v>
      </c>
      <c r="N212" s="56"/>
      <c r="O212" s="56"/>
    </row>
    <row r="213" spans="2:15" outlineLevel="2" x14ac:dyDescent="0.2">
      <c r="B213" s="363"/>
      <c r="C213" s="223" t="s">
        <v>217</v>
      </c>
      <c r="D213" s="120">
        <f t="shared" si="33"/>
        <v>0.05</v>
      </c>
      <c r="E213" s="123"/>
      <c r="F213" s="124"/>
      <c r="G213" s="120">
        <v>0</v>
      </c>
      <c r="H213" s="123"/>
      <c r="I213" s="124"/>
      <c r="J213" s="120">
        <v>0</v>
      </c>
      <c r="K213" s="123"/>
      <c r="L213" s="124"/>
      <c r="M213" s="120">
        <v>0</v>
      </c>
      <c r="N213" s="56"/>
      <c r="O213" s="56"/>
    </row>
    <row r="214" spans="2:15" outlineLevel="2" x14ac:dyDescent="0.2">
      <c r="B214" s="363"/>
      <c r="C214" s="223" t="s">
        <v>155</v>
      </c>
      <c r="D214" s="120">
        <f t="shared" si="33"/>
        <v>0.05</v>
      </c>
      <c r="E214" s="123"/>
      <c r="F214" s="124"/>
      <c r="G214" s="120">
        <f>1/G$170</f>
        <v>0.1111111111111111</v>
      </c>
      <c r="H214" s="123"/>
      <c r="I214" s="124"/>
      <c r="J214" s="120">
        <f>1/J$170</f>
        <v>0.1111111111111111</v>
      </c>
      <c r="K214" s="123"/>
      <c r="L214" s="124"/>
      <c r="M214" s="120">
        <f>1/M$170</f>
        <v>0.1111111111111111</v>
      </c>
      <c r="N214" s="56"/>
      <c r="O214" s="56"/>
    </row>
    <row r="215" spans="2:15" ht="18" outlineLevel="2" x14ac:dyDescent="0.2">
      <c r="B215" s="363"/>
      <c r="C215" s="223" t="s">
        <v>218</v>
      </c>
      <c r="D215" s="120">
        <f t="shared" si="33"/>
        <v>0.05</v>
      </c>
      <c r="E215" s="123"/>
      <c r="F215" s="124"/>
      <c r="G215" s="120">
        <f>1/G$170</f>
        <v>0.1111111111111111</v>
      </c>
      <c r="H215" s="123"/>
      <c r="I215" s="124"/>
      <c r="J215" s="120">
        <f>1/J$170</f>
        <v>0.1111111111111111</v>
      </c>
      <c r="K215" s="123"/>
      <c r="L215" s="124"/>
      <c r="M215" s="120">
        <f>1/M$170</f>
        <v>0.1111111111111111</v>
      </c>
      <c r="N215" s="56"/>
      <c r="O215" s="56"/>
    </row>
    <row r="216" spans="2:15" outlineLevel="2" x14ac:dyDescent="0.2">
      <c r="B216" s="363"/>
      <c r="C216" s="223" t="s">
        <v>219</v>
      </c>
      <c r="D216" s="120">
        <f t="shared" si="33"/>
        <v>0.05</v>
      </c>
      <c r="E216" s="123"/>
      <c r="F216" s="124"/>
      <c r="G216" s="120">
        <f>1/G$170</f>
        <v>0.1111111111111111</v>
      </c>
      <c r="H216" s="123"/>
      <c r="I216" s="124"/>
      <c r="J216" s="120">
        <f>1/J$170</f>
        <v>0.1111111111111111</v>
      </c>
      <c r="K216" s="123"/>
      <c r="L216" s="124"/>
      <c r="M216" s="120">
        <f>1/M$170</f>
        <v>0.1111111111111111</v>
      </c>
      <c r="N216" s="56"/>
      <c r="O216" s="56"/>
    </row>
    <row r="217" spans="2:15" ht="18" outlineLevel="2" x14ac:dyDescent="0.2">
      <c r="B217" s="363"/>
      <c r="C217" s="223" t="s">
        <v>220</v>
      </c>
      <c r="D217" s="120">
        <f t="shared" si="33"/>
        <v>0.05</v>
      </c>
      <c r="E217" s="123"/>
      <c r="F217" s="124"/>
      <c r="G217" s="120">
        <v>0</v>
      </c>
      <c r="H217" s="123"/>
      <c r="I217" s="124"/>
      <c r="J217" s="120">
        <v>0</v>
      </c>
      <c r="K217" s="123"/>
      <c r="L217" s="124"/>
      <c r="M217" s="120">
        <v>0</v>
      </c>
      <c r="N217" s="56"/>
      <c r="O217" s="56"/>
    </row>
    <row r="218" spans="2:15" ht="11.45" customHeight="1" outlineLevel="2" x14ac:dyDescent="0.2">
      <c r="B218" s="363" t="s">
        <v>233</v>
      </c>
      <c r="C218" s="223" t="s">
        <v>152</v>
      </c>
      <c r="D218" s="120">
        <v>0</v>
      </c>
      <c r="E218" s="54"/>
      <c r="F218" s="55"/>
      <c r="G218" s="120">
        <v>0</v>
      </c>
      <c r="H218" s="54"/>
      <c r="I218" s="55"/>
      <c r="J218" s="120">
        <v>0</v>
      </c>
      <c r="K218" s="54"/>
      <c r="L218" s="55"/>
      <c r="M218" s="56" t="s">
        <v>156</v>
      </c>
      <c r="N218" s="56"/>
      <c r="O218" s="56"/>
    </row>
    <row r="219" spans="2:15" outlineLevel="2" x14ac:dyDescent="0.2">
      <c r="B219" s="363"/>
      <c r="C219" s="223" t="s">
        <v>153</v>
      </c>
      <c r="D219" s="120">
        <v>0</v>
      </c>
      <c r="E219" s="54"/>
      <c r="F219" s="55"/>
      <c r="G219" s="120">
        <v>0</v>
      </c>
      <c r="H219" s="54"/>
      <c r="I219" s="55"/>
      <c r="J219" s="120">
        <v>0</v>
      </c>
      <c r="K219" s="54"/>
      <c r="L219" s="55"/>
      <c r="M219" s="56" t="s">
        <v>156</v>
      </c>
      <c r="N219" s="56"/>
      <c r="O219" s="56"/>
    </row>
    <row r="220" spans="2:15" outlineLevel="2" x14ac:dyDescent="0.2">
      <c r="B220" s="363"/>
      <c r="C220" s="223" t="s">
        <v>154</v>
      </c>
      <c r="D220" s="120">
        <f t="shared" ref="D220:D225" si="34">1/D$200</f>
        <v>0.05</v>
      </c>
      <c r="E220" s="54"/>
      <c r="F220" s="55"/>
      <c r="G220" s="120">
        <v>0</v>
      </c>
      <c r="H220" s="54"/>
      <c r="I220" s="55"/>
      <c r="J220" s="120">
        <v>0</v>
      </c>
      <c r="K220" s="54"/>
      <c r="L220" s="55"/>
      <c r="M220" s="56" t="s">
        <v>156</v>
      </c>
      <c r="N220" s="56"/>
      <c r="O220" s="56"/>
    </row>
    <row r="221" spans="2:15" outlineLevel="2" x14ac:dyDescent="0.2">
      <c r="B221" s="363"/>
      <c r="C221" s="223" t="s">
        <v>217</v>
      </c>
      <c r="D221" s="120">
        <f t="shared" si="34"/>
        <v>0.05</v>
      </c>
      <c r="E221" s="54"/>
      <c r="F221" s="55"/>
      <c r="G221" s="120">
        <v>0</v>
      </c>
      <c r="H221" s="54"/>
      <c r="I221" s="55"/>
      <c r="J221" s="120">
        <v>0</v>
      </c>
      <c r="K221" s="54"/>
      <c r="L221" s="55"/>
      <c r="M221" s="56" t="s">
        <v>156</v>
      </c>
      <c r="N221" s="56"/>
      <c r="O221" s="56"/>
    </row>
    <row r="222" spans="2:15" outlineLevel="2" x14ac:dyDescent="0.2">
      <c r="B222" s="363"/>
      <c r="C222" s="223" t="s">
        <v>155</v>
      </c>
      <c r="D222" s="120">
        <f t="shared" si="34"/>
        <v>0.05</v>
      </c>
      <c r="E222" s="54"/>
      <c r="F222" s="55"/>
      <c r="G222" s="120">
        <f>1/G$170</f>
        <v>0.1111111111111111</v>
      </c>
      <c r="H222" s="54"/>
      <c r="I222" s="55"/>
      <c r="J222" s="120">
        <f>1/J$170</f>
        <v>0.1111111111111111</v>
      </c>
      <c r="K222" s="54"/>
      <c r="L222" s="55"/>
      <c r="M222" s="56" t="s">
        <v>156</v>
      </c>
      <c r="N222" s="56"/>
      <c r="O222" s="56"/>
    </row>
    <row r="223" spans="2:15" ht="18" outlineLevel="2" x14ac:dyDescent="0.2">
      <c r="B223" s="363"/>
      <c r="C223" s="223" t="s">
        <v>218</v>
      </c>
      <c r="D223" s="120">
        <f t="shared" si="34"/>
        <v>0.05</v>
      </c>
      <c r="E223" s="54"/>
      <c r="F223" s="55"/>
      <c r="G223" s="120">
        <f>1/G$170</f>
        <v>0.1111111111111111</v>
      </c>
      <c r="H223" s="54"/>
      <c r="I223" s="55"/>
      <c r="J223" s="120">
        <f>1/J$170</f>
        <v>0.1111111111111111</v>
      </c>
      <c r="K223" s="54"/>
      <c r="L223" s="55"/>
      <c r="M223" s="56" t="s">
        <v>156</v>
      </c>
      <c r="N223" s="56"/>
      <c r="O223" s="56"/>
    </row>
    <row r="224" spans="2:15" outlineLevel="2" x14ac:dyDescent="0.2">
      <c r="B224" s="363"/>
      <c r="C224" s="223" t="s">
        <v>219</v>
      </c>
      <c r="D224" s="120">
        <f t="shared" si="34"/>
        <v>0.05</v>
      </c>
      <c r="E224" s="54"/>
      <c r="F224" s="55"/>
      <c r="G224" s="120">
        <f>1/G$170</f>
        <v>0.1111111111111111</v>
      </c>
      <c r="H224" s="54"/>
      <c r="I224" s="55"/>
      <c r="J224" s="120">
        <f>1/J$170</f>
        <v>0.1111111111111111</v>
      </c>
      <c r="K224" s="54"/>
      <c r="L224" s="55"/>
      <c r="M224" s="56" t="s">
        <v>156</v>
      </c>
      <c r="N224" s="56"/>
      <c r="O224" s="56"/>
    </row>
    <row r="225" spans="1:15" ht="18" outlineLevel="2" x14ac:dyDescent="0.2">
      <c r="B225" s="363"/>
      <c r="C225" s="223" t="s">
        <v>220</v>
      </c>
      <c r="D225" s="120">
        <f t="shared" si="34"/>
        <v>0.05</v>
      </c>
      <c r="E225" s="54"/>
      <c r="F225" s="55"/>
      <c r="G225" s="120">
        <v>0</v>
      </c>
      <c r="H225" s="54"/>
      <c r="I225" s="55"/>
      <c r="J225" s="120">
        <v>0</v>
      </c>
      <c r="K225" s="54"/>
      <c r="L225" s="55"/>
      <c r="M225" s="56" t="s">
        <v>156</v>
      </c>
      <c r="N225" s="56"/>
      <c r="O225" s="56"/>
    </row>
    <row r="226" spans="1:15" ht="11.45" customHeight="1" outlineLevel="2" x14ac:dyDescent="0.2">
      <c r="B226" s="363" t="s">
        <v>234</v>
      </c>
      <c r="C226" s="223" t="s">
        <v>152</v>
      </c>
      <c r="D226" s="120">
        <v>0</v>
      </c>
      <c r="E226" s="54"/>
      <c r="F226" s="55"/>
      <c r="G226" s="120">
        <v>0</v>
      </c>
      <c r="H226" s="54"/>
      <c r="I226" s="55"/>
      <c r="J226" s="120">
        <v>0</v>
      </c>
      <c r="K226" s="54"/>
      <c r="L226" s="55"/>
      <c r="M226" s="56" t="s">
        <v>156</v>
      </c>
      <c r="N226" s="56"/>
      <c r="O226" s="56"/>
    </row>
    <row r="227" spans="1:15" outlineLevel="2" x14ac:dyDescent="0.2">
      <c r="B227" s="363"/>
      <c r="C227" s="223" t="s">
        <v>153</v>
      </c>
      <c r="D227" s="120">
        <v>0</v>
      </c>
      <c r="E227" s="54"/>
      <c r="F227" s="55"/>
      <c r="G227" s="120">
        <v>0</v>
      </c>
      <c r="H227" s="54"/>
      <c r="I227" s="55"/>
      <c r="J227" s="120">
        <v>0</v>
      </c>
      <c r="K227" s="54"/>
      <c r="L227" s="55"/>
      <c r="M227" s="56" t="s">
        <v>156</v>
      </c>
      <c r="N227" s="56"/>
      <c r="O227" s="56"/>
    </row>
    <row r="228" spans="1:15" outlineLevel="2" x14ac:dyDescent="0.2">
      <c r="B228" s="363"/>
      <c r="C228" s="223" t="s">
        <v>154</v>
      </c>
      <c r="D228" s="120">
        <f>1/D$200</f>
        <v>0.05</v>
      </c>
      <c r="E228" s="54"/>
      <c r="F228" s="55"/>
      <c r="G228" s="120">
        <v>0</v>
      </c>
      <c r="H228" s="54"/>
      <c r="I228" s="55"/>
      <c r="J228" s="120">
        <v>0</v>
      </c>
      <c r="K228" s="54"/>
      <c r="L228" s="55"/>
      <c r="M228" s="56" t="s">
        <v>156</v>
      </c>
      <c r="N228" s="56"/>
      <c r="O228" s="56"/>
    </row>
    <row r="229" spans="1:15" outlineLevel="2" x14ac:dyDescent="0.2">
      <c r="B229" s="363"/>
      <c r="C229" s="223" t="s">
        <v>217</v>
      </c>
      <c r="D229" s="120">
        <f>1/D$200</f>
        <v>0.05</v>
      </c>
      <c r="E229" s="54"/>
      <c r="F229" s="55"/>
      <c r="G229" s="120">
        <v>0</v>
      </c>
      <c r="H229" s="54"/>
      <c r="I229" s="55"/>
      <c r="J229" s="120">
        <v>0</v>
      </c>
      <c r="K229" s="54"/>
      <c r="L229" s="55"/>
      <c r="M229" s="56" t="s">
        <v>156</v>
      </c>
      <c r="N229" s="56"/>
      <c r="O229" s="56"/>
    </row>
    <row r="230" spans="1:15" ht="18" outlineLevel="2" x14ac:dyDescent="0.2">
      <c r="B230" s="363"/>
      <c r="C230" s="223" t="s">
        <v>218</v>
      </c>
      <c r="D230" s="120">
        <f>1/D$200</f>
        <v>0.05</v>
      </c>
      <c r="E230" s="54"/>
      <c r="F230" s="55"/>
      <c r="G230" s="120">
        <f>1/G$140</f>
        <v>0.1111111111111111</v>
      </c>
      <c r="H230" s="54"/>
      <c r="I230" s="55"/>
      <c r="J230" s="120">
        <f>1/J$140</f>
        <v>0.1111111111111111</v>
      </c>
      <c r="K230" s="54"/>
      <c r="L230" s="55"/>
      <c r="M230" s="56" t="s">
        <v>156</v>
      </c>
      <c r="N230" s="56"/>
      <c r="O230" s="56"/>
    </row>
    <row r="231" spans="1:15" ht="18" outlineLevel="2" x14ac:dyDescent="0.2">
      <c r="B231" s="363"/>
      <c r="C231" s="223" t="s">
        <v>220</v>
      </c>
      <c r="D231" s="120">
        <f>1/D$200</f>
        <v>0.05</v>
      </c>
      <c r="E231" s="54"/>
      <c r="F231" s="55"/>
      <c r="G231" s="120">
        <v>0</v>
      </c>
      <c r="H231" s="54"/>
      <c r="I231" s="55"/>
      <c r="J231" s="120">
        <v>0</v>
      </c>
      <c r="K231" s="54"/>
      <c r="L231" s="55"/>
      <c r="M231" s="56" t="s">
        <v>156</v>
      </c>
      <c r="N231" s="56"/>
      <c r="O231" s="56"/>
    </row>
    <row r="232" spans="1:15" ht="18" outlineLevel="2" x14ac:dyDescent="0.2">
      <c r="B232" s="363"/>
      <c r="C232" s="223" t="s">
        <v>223</v>
      </c>
      <c r="D232" s="120">
        <f>1/D$200</f>
        <v>0.05</v>
      </c>
      <c r="E232" s="54"/>
      <c r="F232" s="55"/>
      <c r="G232" s="120">
        <f>1/G$140</f>
        <v>0.1111111111111111</v>
      </c>
      <c r="H232" s="54"/>
      <c r="I232" s="55"/>
      <c r="J232" s="120">
        <f>1/J$140</f>
        <v>0.1111111111111111</v>
      </c>
      <c r="K232" s="54"/>
      <c r="L232" s="55"/>
      <c r="M232" s="56" t="s">
        <v>156</v>
      </c>
      <c r="N232" s="56"/>
      <c r="O232" s="56"/>
    </row>
    <row r="233" spans="1:15" ht="11.45" customHeight="1" outlineLevel="2" x14ac:dyDescent="0.2">
      <c r="B233" s="363" t="s">
        <v>235</v>
      </c>
      <c r="C233" s="223" t="s">
        <v>152</v>
      </c>
      <c r="D233" s="120">
        <v>0</v>
      </c>
      <c r="E233" s="54"/>
      <c r="F233" s="55"/>
      <c r="G233" s="120">
        <v>0</v>
      </c>
      <c r="H233" s="54"/>
      <c r="I233" s="55"/>
      <c r="J233" s="120">
        <v>0</v>
      </c>
      <c r="K233" s="54"/>
      <c r="L233" s="55"/>
      <c r="M233" s="56" t="s">
        <v>156</v>
      </c>
      <c r="N233" s="56"/>
      <c r="O233" s="56"/>
    </row>
    <row r="234" spans="1:15" outlineLevel="2" x14ac:dyDescent="0.2">
      <c r="B234" s="363"/>
      <c r="C234" s="223" t="s">
        <v>154</v>
      </c>
      <c r="D234" s="120">
        <f>1/D$200</f>
        <v>0.05</v>
      </c>
      <c r="E234" s="54"/>
      <c r="F234" s="55"/>
      <c r="G234" s="120">
        <v>0</v>
      </c>
      <c r="H234" s="54"/>
      <c r="I234" s="55"/>
      <c r="J234" s="120">
        <v>0</v>
      </c>
      <c r="K234" s="54"/>
      <c r="L234" s="55"/>
      <c r="M234" s="56" t="s">
        <v>156</v>
      </c>
      <c r="N234" s="56"/>
      <c r="O234" s="56"/>
    </row>
    <row r="235" spans="1:15" ht="18" outlineLevel="2" x14ac:dyDescent="0.2">
      <c r="B235" s="363"/>
      <c r="C235" s="223" t="s">
        <v>218</v>
      </c>
      <c r="D235" s="120">
        <f>1/D$200</f>
        <v>0.05</v>
      </c>
      <c r="E235" s="54"/>
      <c r="F235" s="55"/>
      <c r="G235" s="120">
        <f>1/G$140</f>
        <v>0.1111111111111111</v>
      </c>
      <c r="H235" s="54"/>
      <c r="I235" s="55"/>
      <c r="J235" s="120">
        <f>1/J$140</f>
        <v>0.1111111111111111</v>
      </c>
      <c r="K235" s="54"/>
      <c r="L235" s="55"/>
      <c r="M235" s="56" t="s">
        <v>156</v>
      </c>
      <c r="N235" s="56"/>
      <c r="O235" s="56"/>
    </row>
    <row r="236" spans="1:15" ht="18" outlineLevel="2" x14ac:dyDescent="0.2">
      <c r="B236" s="363"/>
      <c r="C236" s="223" t="s">
        <v>220</v>
      </c>
      <c r="D236" s="120">
        <f>1/D$200</f>
        <v>0.05</v>
      </c>
      <c r="E236" s="54"/>
      <c r="F236" s="55"/>
      <c r="G236" s="120">
        <v>0</v>
      </c>
      <c r="H236" s="54"/>
      <c r="I236" s="55"/>
      <c r="J236" s="120">
        <v>0</v>
      </c>
      <c r="K236" s="54"/>
      <c r="L236" s="55"/>
      <c r="M236" s="56" t="s">
        <v>156</v>
      </c>
      <c r="N236" s="56"/>
      <c r="O236" s="56"/>
    </row>
    <row r="237" spans="1:15" ht="18.75" outlineLevel="2" thickBot="1" x14ac:dyDescent="0.25">
      <c r="B237" s="363"/>
      <c r="C237" s="223" t="s">
        <v>223</v>
      </c>
      <c r="D237" s="120">
        <f>1/D$200</f>
        <v>0.05</v>
      </c>
      <c r="E237" s="54"/>
      <c r="F237" s="55"/>
      <c r="G237" s="120">
        <f>1/G$140</f>
        <v>0.1111111111111111</v>
      </c>
      <c r="H237" s="54"/>
      <c r="I237" s="55"/>
      <c r="J237" s="120">
        <f>1/J$140</f>
        <v>0.1111111111111111</v>
      </c>
      <c r="K237" s="54"/>
      <c r="L237" s="55"/>
      <c r="M237" s="56" t="s">
        <v>156</v>
      </c>
      <c r="N237" s="56"/>
      <c r="O237" s="56"/>
    </row>
    <row r="238" spans="1:15" s="212" customFormat="1" ht="52.5" customHeight="1" outlineLevel="1" x14ac:dyDescent="0.2">
      <c r="A238" s="217"/>
      <c r="B238" s="338" t="s">
        <v>157</v>
      </c>
      <c r="C238" s="338"/>
      <c r="D238" s="72"/>
      <c r="E238" s="63"/>
      <c r="F238" s="63"/>
      <c r="G238" s="63"/>
      <c r="H238" s="63"/>
      <c r="I238" s="63"/>
      <c r="J238" s="63"/>
      <c r="K238" s="63"/>
      <c r="L238" s="63"/>
      <c r="M238" s="63"/>
      <c r="N238" s="63"/>
      <c r="O238" s="63"/>
    </row>
    <row r="239" spans="1:15" s="212" customFormat="1" ht="132.75" customHeight="1" outlineLevel="1" x14ac:dyDescent="0.2">
      <c r="A239" s="217"/>
      <c r="B239" s="367" t="s">
        <v>158</v>
      </c>
      <c r="C239" s="367"/>
      <c r="D239" s="64">
        <v>13335</v>
      </c>
      <c r="E239" s="65">
        <f>D239</f>
        <v>13335</v>
      </c>
      <c r="F239" s="128"/>
      <c r="G239" s="128"/>
      <c r="H239" s="128"/>
      <c r="I239" s="128"/>
      <c r="J239" s="128"/>
      <c r="K239" s="128"/>
      <c r="L239" s="128"/>
      <c r="M239" s="128"/>
      <c r="N239" s="128"/>
      <c r="O239" s="128"/>
    </row>
    <row r="240" spans="1:15" s="212" customFormat="1" ht="153.75" customHeight="1" outlineLevel="1" x14ac:dyDescent="0.2">
      <c r="A240" s="217"/>
      <c r="B240" s="368" t="s">
        <v>159</v>
      </c>
      <c r="C240" s="368"/>
      <c r="D240" s="66">
        <v>2</v>
      </c>
      <c r="E240" s="128"/>
      <c r="F240" s="128"/>
      <c r="G240" s="128"/>
      <c r="H240" s="128"/>
      <c r="I240" s="128"/>
      <c r="J240" s="128"/>
      <c r="K240" s="128"/>
      <c r="L240" s="128"/>
      <c r="M240" s="128"/>
      <c r="N240" s="128"/>
      <c r="O240" s="128"/>
    </row>
    <row r="241" spans="1:15" s="212" customFormat="1" ht="35.25" customHeight="1" outlineLevel="1" x14ac:dyDescent="0.2">
      <c r="A241" s="217"/>
      <c r="B241" s="369" t="s">
        <v>244</v>
      </c>
      <c r="C241" s="368"/>
      <c r="D241" s="129">
        <f>D239*D240</f>
        <v>26670</v>
      </c>
      <c r="E241" s="129">
        <f>E239*D240</f>
        <v>26670</v>
      </c>
      <c r="F241" s="128"/>
      <c r="G241" s="128"/>
      <c r="H241" s="128"/>
      <c r="I241" s="128"/>
      <c r="J241" s="128"/>
      <c r="K241" s="128"/>
      <c r="L241" s="128"/>
      <c r="M241" s="128"/>
      <c r="N241" s="128"/>
      <c r="O241" s="128"/>
    </row>
    <row r="242" spans="1:15" s="212" customFormat="1" ht="72" customHeight="1" outlineLevel="1" x14ac:dyDescent="0.2">
      <c r="A242" s="217"/>
      <c r="B242" s="368" t="s">
        <v>160</v>
      </c>
      <c r="C242" s="368"/>
      <c r="D242" s="130">
        <f>D243/D241</f>
        <v>2.4023247094113236</v>
      </c>
      <c r="E242" s="130">
        <f>E243/E241</f>
        <v>2.4023247094113236</v>
      </c>
      <c r="F242" s="128"/>
      <c r="G242" s="128"/>
      <c r="H242" s="128"/>
      <c r="I242" s="128"/>
      <c r="J242" s="128"/>
      <c r="K242" s="128"/>
      <c r="L242" s="128"/>
      <c r="M242" s="128"/>
      <c r="N242" s="128"/>
      <c r="O242" s="128"/>
    </row>
    <row r="243" spans="1:15" s="212" customFormat="1" ht="51.75" customHeight="1" outlineLevel="1" x14ac:dyDescent="0.2">
      <c r="B243" s="357" t="s">
        <v>245</v>
      </c>
      <c r="C243" s="357"/>
      <c r="D243" s="131">
        <v>64070</v>
      </c>
      <c r="E243" s="132">
        <f>D243</f>
        <v>64070</v>
      </c>
      <c r="F243" s="133"/>
      <c r="G243" s="134">
        <f>D243</f>
        <v>64070</v>
      </c>
      <c r="H243" s="135"/>
      <c r="I243" s="133"/>
      <c r="J243" s="134">
        <f>G243</f>
        <v>64070</v>
      </c>
      <c r="K243" s="135"/>
      <c r="L243" s="133"/>
      <c r="M243" s="134">
        <f>J243</f>
        <v>64070</v>
      </c>
      <c r="N243" s="54"/>
      <c r="O243" s="54"/>
    </row>
    <row r="244" spans="1:15" s="218" customFormat="1" ht="48" customHeight="1" outlineLevel="1" x14ac:dyDescent="0.2">
      <c r="B244" s="370" t="s">
        <v>246</v>
      </c>
      <c r="C244" s="370"/>
      <c r="D244" s="67">
        <v>64070</v>
      </c>
      <c r="E244" s="68">
        <f>D244</f>
        <v>64070</v>
      </c>
      <c r="F244" s="70"/>
      <c r="G244" s="71">
        <f t="shared" ref="G244:G245" si="35">D244</f>
        <v>64070</v>
      </c>
      <c r="H244" s="69"/>
      <c r="I244" s="70"/>
      <c r="J244" s="71">
        <f t="shared" ref="J244:J245" si="36">D244</f>
        <v>64070</v>
      </c>
      <c r="K244" s="69"/>
      <c r="L244" s="70"/>
      <c r="M244" s="71">
        <f t="shared" ref="M244:M245" si="37">D244</f>
        <v>64070</v>
      </c>
      <c r="N244" s="69"/>
      <c r="O244" s="69"/>
    </row>
    <row r="245" spans="1:15" s="218" customFormat="1" ht="39" customHeight="1" outlineLevel="1" x14ac:dyDescent="0.2">
      <c r="B245" s="370" t="s">
        <v>247</v>
      </c>
      <c r="C245" s="370"/>
      <c r="D245" s="136">
        <f>D243/D244</f>
        <v>1</v>
      </c>
      <c r="E245" s="136">
        <f>E243/E244</f>
        <v>1</v>
      </c>
      <c r="F245" s="137"/>
      <c r="G245" s="138">
        <f t="shared" si="35"/>
        <v>1</v>
      </c>
      <c r="H245" s="136"/>
      <c r="I245" s="137"/>
      <c r="J245" s="138">
        <f t="shared" si="36"/>
        <v>1</v>
      </c>
      <c r="K245" s="136"/>
      <c r="L245" s="137"/>
      <c r="M245" s="138">
        <f t="shared" si="37"/>
        <v>1</v>
      </c>
      <c r="N245" s="69"/>
      <c r="O245" s="69"/>
    </row>
    <row r="246" spans="1:15" s="212" customFormat="1" ht="39.75" customHeight="1" outlineLevel="1" x14ac:dyDescent="0.2">
      <c r="B246" s="357" t="s">
        <v>161</v>
      </c>
      <c r="C246" s="357"/>
      <c r="D246" s="210">
        <v>1.6439999999999999</v>
      </c>
      <c r="E246" s="231"/>
      <c r="F246" s="232"/>
      <c r="G246" s="231">
        <f>D246</f>
        <v>1.6439999999999999</v>
      </c>
      <c r="H246" s="231"/>
      <c r="I246" s="232"/>
      <c r="J246" s="231">
        <f>D246</f>
        <v>1.6439999999999999</v>
      </c>
      <c r="K246" s="231"/>
      <c r="L246" s="232"/>
      <c r="M246" s="231">
        <f>D246</f>
        <v>1.6439999999999999</v>
      </c>
      <c r="N246" s="54"/>
      <c r="O246" s="54"/>
    </row>
    <row r="247" spans="1:15" s="212" customFormat="1" ht="39" customHeight="1" outlineLevel="1" x14ac:dyDescent="0.2">
      <c r="B247" s="342" t="s">
        <v>248</v>
      </c>
      <c r="C247" s="342"/>
      <c r="D247" s="215"/>
      <c r="E247" s="215"/>
      <c r="F247" s="215"/>
      <c r="G247" s="233"/>
      <c r="H247" s="233"/>
      <c r="I247" s="233"/>
      <c r="J247" s="233"/>
      <c r="K247" s="233"/>
      <c r="L247" s="233"/>
      <c r="M247" s="233"/>
      <c r="N247" s="233"/>
      <c r="O247" s="233"/>
    </row>
    <row r="248" spans="1:15" ht="38.25" customHeight="1" outlineLevel="2" x14ac:dyDescent="0.2">
      <c r="B248" s="343" t="s">
        <v>173</v>
      </c>
      <c r="C248" s="344"/>
      <c r="D248" s="86">
        <v>0</v>
      </c>
      <c r="E248" s="58"/>
      <c r="F248" s="87"/>
      <c r="G248" s="86">
        <v>0</v>
      </c>
      <c r="H248" s="58"/>
      <c r="I248" s="87"/>
      <c r="J248" s="86">
        <v>0</v>
      </c>
      <c r="K248" s="58"/>
      <c r="L248" s="87"/>
      <c r="M248" s="58">
        <v>0</v>
      </c>
      <c r="N248" s="58"/>
      <c r="O248" s="58"/>
    </row>
    <row r="249" spans="1:15" ht="24.75" customHeight="1" outlineLevel="2" x14ac:dyDescent="0.2">
      <c r="B249" s="345" t="s">
        <v>174</v>
      </c>
      <c r="C249" s="346"/>
      <c r="D249" s="139">
        <v>0.05</v>
      </c>
      <c r="E249" s="58"/>
      <c r="F249" s="87"/>
      <c r="G249" s="86">
        <f>D249</f>
        <v>0.05</v>
      </c>
      <c r="H249" s="58"/>
      <c r="I249" s="87"/>
      <c r="J249" s="86">
        <f>G249</f>
        <v>0.05</v>
      </c>
      <c r="K249" s="58"/>
      <c r="L249" s="87"/>
      <c r="M249" s="84" t="s">
        <v>156</v>
      </c>
      <c r="N249" s="58"/>
      <c r="O249" s="58"/>
    </row>
    <row r="250" spans="1:15" outlineLevel="2" x14ac:dyDescent="0.2">
      <c r="B250" s="345" t="s">
        <v>175</v>
      </c>
      <c r="C250" s="346"/>
      <c r="D250" s="83">
        <v>0</v>
      </c>
      <c r="E250" s="54"/>
      <c r="F250" s="55"/>
      <c r="G250" s="83">
        <v>0</v>
      </c>
      <c r="H250" s="54"/>
      <c r="I250" s="55"/>
      <c r="J250" s="83">
        <v>0</v>
      </c>
      <c r="K250" s="54"/>
      <c r="L250" s="55"/>
      <c r="M250" s="56" t="s">
        <v>156</v>
      </c>
      <c r="N250" s="54"/>
      <c r="O250" s="54"/>
    </row>
    <row r="251" spans="1:15" outlineLevel="2" x14ac:dyDescent="0.2">
      <c r="B251" s="345" t="s">
        <v>176</v>
      </c>
      <c r="C251" s="346"/>
      <c r="D251" s="83">
        <v>0</v>
      </c>
      <c r="E251" s="54"/>
      <c r="F251" s="55"/>
      <c r="G251" s="83">
        <v>0</v>
      </c>
      <c r="H251" s="54"/>
      <c r="I251" s="55"/>
      <c r="J251" s="83">
        <v>0</v>
      </c>
      <c r="K251" s="54"/>
      <c r="L251" s="55"/>
      <c r="M251" s="56" t="s">
        <v>156</v>
      </c>
      <c r="N251" s="54"/>
      <c r="O251" s="54"/>
    </row>
    <row r="252" spans="1:15" outlineLevel="2" x14ac:dyDescent="0.2">
      <c r="B252" s="345" t="s">
        <v>177</v>
      </c>
      <c r="C252" s="346"/>
      <c r="D252" s="85">
        <v>0</v>
      </c>
      <c r="E252" s="59"/>
      <c r="F252" s="60"/>
      <c r="G252" s="85">
        <v>0</v>
      </c>
      <c r="H252" s="59"/>
      <c r="I252" s="60"/>
      <c r="J252" s="85">
        <v>0</v>
      </c>
      <c r="K252" s="59"/>
      <c r="L252" s="60"/>
      <c r="M252" s="61" t="s">
        <v>156</v>
      </c>
      <c r="N252" s="59"/>
      <c r="O252" s="59"/>
    </row>
    <row r="253" spans="1:15" s="212" customFormat="1" ht="35.25" customHeight="1" outlineLevel="1" x14ac:dyDescent="0.2">
      <c r="B253" s="342" t="s">
        <v>249</v>
      </c>
      <c r="C253" s="342"/>
      <c r="D253" s="215"/>
      <c r="E253" s="215"/>
      <c r="F253" s="215"/>
      <c r="G253" s="233"/>
      <c r="H253" s="233"/>
      <c r="I253" s="233"/>
      <c r="J253" s="233"/>
      <c r="K253" s="233"/>
      <c r="L253" s="233"/>
      <c r="M253" s="233"/>
      <c r="N253" s="233"/>
      <c r="O253" s="233"/>
    </row>
    <row r="254" spans="1:15" s="218" customFormat="1" outlineLevel="2" x14ac:dyDescent="0.2">
      <c r="B254" s="115"/>
      <c r="C254" s="115"/>
      <c r="D254" s="224" t="s">
        <v>228</v>
      </c>
      <c r="E254" s="224" t="s">
        <v>229</v>
      </c>
      <c r="F254" s="225" t="s">
        <v>230</v>
      </c>
      <c r="G254" s="224" t="s">
        <v>228</v>
      </c>
      <c r="H254" s="224" t="s">
        <v>229</v>
      </c>
      <c r="I254" s="225" t="s">
        <v>230</v>
      </c>
      <c r="J254" s="224" t="s">
        <v>228</v>
      </c>
      <c r="K254" s="224" t="s">
        <v>229</v>
      </c>
      <c r="L254" s="225" t="s">
        <v>230</v>
      </c>
      <c r="M254" s="226" t="s">
        <v>228</v>
      </c>
      <c r="N254" s="224" t="s">
        <v>229</v>
      </c>
      <c r="O254" s="227" t="s">
        <v>230</v>
      </c>
    </row>
    <row r="255" spans="1:15" ht="36" customHeight="1" outlineLevel="2" x14ac:dyDescent="0.2">
      <c r="B255" s="343" t="s">
        <v>173</v>
      </c>
      <c r="C255" s="344"/>
      <c r="D255" s="140">
        <v>0</v>
      </c>
      <c r="E255" s="140">
        <v>0</v>
      </c>
      <c r="F255" s="141">
        <v>0.05</v>
      </c>
      <c r="G255" s="140">
        <v>0</v>
      </c>
      <c r="H255" s="140">
        <v>0</v>
      </c>
      <c r="I255" s="141">
        <v>0.05</v>
      </c>
      <c r="J255" s="140">
        <v>0</v>
      </c>
      <c r="K255" s="140">
        <v>0</v>
      </c>
      <c r="L255" s="141">
        <v>0.05</v>
      </c>
      <c r="M255" s="140">
        <v>0</v>
      </c>
      <c r="N255" s="140">
        <v>0</v>
      </c>
      <c r="O255" s="86">
        <v>0.05</v>
      </c>
    </row>
    <row r="256" spans="1:15" ht="23.25" customHeight="1" outlineLevel="2" x14ac:dyDescent="0.2">
      <c r="B256" s="345" t="s">
        <v>174</v>
      </c>
      <c r="C256" s="346"/>
      <c r="D256" s="140">
        <v>0</v>
      </c>
      <c r="E256" s="140">
        <v>0</v>
      </c>
      <c r="F256" s="141">
        <v>0.05</v>
      </c>
      <c r="G256" s="140">
        <v>0</v>
      </c>
      <c r="H256" s="140">
        <v>0</v>
      </c>
      <c r="I256" s="141">
        <v>0.05</v>
      </c>
      <c r="J256" s="140">
        <v>0</v>
      </c>
      <c r="K256" s="140">
        <v>0</v>
      </c>
      <c r="L256" s="141">
        <v>0.05</v>
      </c>
      <c r="M256" s="142" t="s">
        <v>156</v>
      </c>
      <c r="N256" s="143" t="s">
        <v>156</v>
      </c>
      <c r="O256" s="86">
        <v>0.05</v>
      </c>
    </row>
    <row r="257" spans="2:15" outlineLevel="2" x14ac:dyDescent="0.2">
      <c r="B257" s="345" t="s">
        <v>175</v>
      </c>
      <c r="C257" s="346"/>
      <c r="D257" s="108">
        <v>0</v>
      </c>
      <c r="E257" s="108">
        <v>0</v>
      </c>
      <c r="F257" s="144">
        <v>0.05</v>
      </c>
      <c r="G257" s="108">
        <v>0</v>
      </c>
      <c r="H257" s="108">
        <v>0</v>
      </c>
      <c r="I257" s="144">
        <v>0.05</v>
      </c>
      <c r="J257" s="108">
        <v>0</v>
      </c>
      <c r="K257" s="108">
        <v>0</v>
      </c>
      <c r="L257" s="144">
        <v>0.05</v>
      </c>
      <c r="M257" s="145" t="s">
        <v>156</v>
      </c>
      <c r="N257" s="145" t="s">
        <v>156</v>
      </c>
      <c r="O257" s="86">
        <v>0.05</v>
      </c>
    </row>
    <row r="258" spans="2:15" outlineLevel="2" x14ac:dyDescent="0.2">
      <c r="B258" s="345" t="s">
        <v>176</v>
      </c>
      <c r="C258" s="346"/>
      <c r="D258" s="108">
        <v>0</v>
      </c>
      <c r="E258" s="108">
        <v>0</v>
      </c>
      <c r="F258" s="144">
        <v>0.05</v>
      </c>
      <c r="G258" s="108">
        <v>0</v>
      </c>
      <c r="H258" s="108">
        <v>0</v>
      </c>
      <c r="I258" s="144">
        <v>0.05</v>
      </c>
      <c r="J258" s="108">
        <v>0</v>
      </c>
      <c r="K258" s="108">
        <v>0</v>
      </c>
      <c r="L258" s="144">
        <v>0.05</v>
      </c>
      <c r="M258" s="145" t="s">
        <v>156</v>
      </c>
      <c r="N258" s="145" t="s">
        <v>156</v>
      </c>
      <c r="O258" s="86">
        <v>0.05</v>
      </c>
    </row>
    <row r="259" spans="2:15" ht="20.25" customHeight="1" outlineLevel="2" x14ac:dyDescent="0.2">
      <c r="B259" s="345" t="s">
        <v>177</v>
      </c>
      <c r="C259" s="346"/>
      <c r="D259" s="146">
        <v>0</v>
      </c>
      <c r="E259" s="146">
        <v>0</v>
      </c>
      <c r="F259" s="144">
        <v>0.05</v>
      </c>
      <c r="G259" s="146">
        <v>0</v>
      </c>
      <c r="H259" s="146">
        <v>0</v>
      </c>
      <c r="I259" s="144">
        <v>0.05</v>
      </c>
      <c r="J259" s="146">
        <v>0</v>
      </c>
      <c r="K259" s="146">
        <v>0</v>
      </c>
      <c r="L259" s="144">
        <v>0.05</v>
      </c>
      <c r="M259" s="147" t="s">
        <v>156</v>
      </c>
      <c r="N259" s="147" t="s">
        <v>156</v>
      </c>
      <c r="O259" s="86">
        <v>0.05</v>
      </c>
    </row>
    <row r="260" spans="2:15" s="212" customFormat="1" ht="54" customHeight="1" outlineLevel="1" x14ac:dyDescent="0.2">
      <c r="B260" s="342" t="s">
        <v>162</v>
      </c>
      <c r="C260" s="342"/>
      <c r="D260" s="215"/>
      <c r="E260" s="215"/>
      <c r="F260" s="215"/>
      <c r="G260" s="233"/>
      <c r="H260" s="233"/>
      <c r="I260" s="233"/>
      <c r="J260" s="233"/>
      <c r="K260" s="233"/>
      <c r="L260" s="233"/>
      <c r="M260" s="233"/>
      <c r="N260" s="233"/>
      <c r="O260" s="233"/>
    </row>
    <row r="261" spans="2:15" s="218" customFormat="1" outlineLevel="2" x14ac:dyDescent="0.2">
      <c r="B261" s="115"/>
      <c r="C261" s="115"/>
      <c r="D261" s="224" t="s">
        <v>228</v>
      </c>
      <c r="E261" s="224" t="s">
        <v>229</v>
      </c>
      <c r="F261" s="225" t="s">
        <v>230</v>
      </c>
      <c r="G261" s="224" t="s">
        <v>228</v>
      </c>
      <c r="H261" s="224" t="s">
        <v>229</v>
      </c>
      <c r="I261" s="225" t="s">
        <v>230</v>
      </c>
      <c r="J261" s="224" t="s">
        <v>228</v>
      </c>
      <c r="K261" s="224" t="s">
        <v>229</v>
      </c>
      <c r="L261" s="225" t="s">
        <v>230</v>
      </c>
      <c r="M261" s="226" t="s">
        <v>228</v>
      </c>
      <c r="N261" s="224" t="s">
        <v>229</v>
      </c>
      <c r="O261" s="227" t="s">
        <v>230</v>
      </c>
    </row>
    <row r="262" spans="2:15" s="212" customFormat="1" ht="31.5" customHeight="1" outlineLevel="2" x14ac:dyDescent="0.2">
      <c r="B262" s="343" t="s">
        <v>173</v>
      </c>
      <c r="C262" s="344"/>
      <c r="D262" s="148">
        <f t="shared" ref="D262:F266" si="38">$D$243/$D$246*(1+$D248+D255)*12*1.302</f>
        <v>608898.83211678837</v>
      </c>
      <c r="E262" s="148">
        <f t="shared" si="38"/>
        <v>608898.83211678837</v>
      </c>
      <c r="F262" s="149">
        <f t="shared" si="38"/>
        <v>639343.77372262767</v>
      </c>
      <c r="G262" s="148">
        <f t="shared" ref="G262:I266" si="39">$G$243/$G$246*(1+$G248+G255)*12*1.302</f>
        <v>608898.83211678837</v>
      </c>
      <c r="H262" s="148">
        <f t="shared" si="39"/>
        <v>608898.83211678837</v>
      </c>
      <c r="I262" s="149">
        <f t="shared" si="39"/>
        <v>639343.77372262767</v>
      </c>
      <c r="J262" s="148">
        <f t="shared" ref="J262:L266" si="40">$J$243/$J$246*(1+$J248+J255)*12*1.302</f>
        <v>608898.83211678837</v>
      </c>
      <c r="K262" s="148">
        <f t="shared" si="40"/>
        <v>608898.83211678837</v>
      </c>
      <c r="L262" s="149">
        <f t="shared" si="40"/>
        <v>639343.77372262767</v>
      </c>
      <c r="M262" s="148">
        <f>$M$243/$M$246*(1+$M248+M255)*12*1.302</f>
        <v>608898.83211678837</v>
      </c>
      <c r="N262" s="148">
        <f>$M$243/$M$246*(1+$M248+N255)*12*1.302</f>
        <v>608898.83211678837</v>
      </c>
      <c r="O262" s="150">
        <f>$M$243/$M$246*(1+$M248+O255)*12*1.302</f>
        <v>639343.77372262767</v>
      </c>
    </row>
    <row r="263" spans="2:15" s="212" customFormat="1" ht="20.25" customHeight="1" outlineLevel="2" x14ac:dyDescent="0.2">
      <c r="B263" s="345" t="s">
        <v>174</v>
      </c>
      <c r="C263" s="346"/>
      <c r="D263" s="151">
        <f>$D$243/$D$246*(1+$D249+D256)*12*1.302</f>
        <v>639343.77372262767</v>
      </c>
      <c r="E263" s="151">
        <f t="shared" si="38"/>
        <v>639343.77372262767</v>
      </c>
      <c r="F263" s="152">
        <f t="shared" si="38"/>
        <v>669788.71532846719</v>
      </c>
      <c r="G263" s="151">
        <f t="shared" si="39"/>
        <v>639343.77372262767</v>
      </c>
      <c r="H263" s="151">
        <f t="shared" si="39"/>
        <v>639343.77372262767</v>
      </c>
      <c r="I263" s="152">
        <f t="shared" si="39"/>
        <v>669788.71532846719</v>
      </c>
      <c r="J263" s="151">
        <f t="shared" si="40"/>
        <v>639343.77372262767</v>
      </c>
      <c r="K263" s="151">
        <f t="shared" si="40"/>
        <v>639343.77372262767</v>
      </c>
      <c r="L263" s="152">
        <f t="shared" si="40"/>
        <v>669788.71532846719</v>
      </c>
      <c r="M263" s="153" t="s">
        <v>156</v>
      </c>
      <c r="N263" s="153" t="s">
        <v>156</v>
      </c>
      <c r="O263" s="154" t="s">
        <v>156</v>
      </c>
    </row>
    <row r="264" spans="2:15" s="212" customFormat="1" ht="11.25" outlineLevel="2" x14ac:dyDescent="0.2">
      <c r="B264" s="345" t="s">
        <v>175</v>
      </c>
      <c r="C264" s="346"/>
      <c r="D264" s="151">
        <f t="shared" si="38"/>
        <v>608898.83211678837</v>
      </c>
      <c r="E264" s="151">
        <f t="shared" si="38"/>
        <v>608898.83211678837</v>
      </c>
      <c r="F264" s="152">
        <f t="shared" si="38"/>
        <v>639343.77372262767</v>
      </c>
      <c r="G264" s="151">
        <f t="shared" si="39"/>
        <v>608898.83211678837</v>
      </c>
      <c r="H264" s="151">
        <f t="shared" si="39"/>
        <v>608898.83211678837</v>
      </c>
      <c r="I264" s="152">
        <f t="shared" si="39"/>
        <v>639343.77372262767</v>
      </c>
      <c r="J264" s="151">
        <f t="shared" si="40"/>
        <v>608898.83211678837</v>
      </c>
      <c r="K264" s="151">
        <f t="shared" si="40"/>
        <v>608898.83211678837</v>
      </c>
      <c r="L264" s="152">
        <f t="shared" si="40"/>
        <v>639343.77372262767</v>
      </c>
      <c r="M264" s="153" t="s">
        <v>156</v>
      </c>
      <c r="N264" s="153" t="s">
        <v>156</v>
      </c>
      <c r="O264" s="154" t="s">
        <v>156</v>
      </c>
    </row>
    <row r="265" spans="2:15" ht="21" customHeight="1" outlineLevel="2" x14ac:dyDescent="0.2">
      <c r="B265" s="345" t="s">
        <v>176</v>
      </c>
      <c r="C265" s="346"/>
      <c r="D265" s="151">
        <f t="shared" si="38"/>
        <v>608898.83211678837</v>
      </c>
      <c r="E265" s="151">
        <f t="shared" si="38"/>
        <v>608898.83211678837</v>
      </c>
      <c r="F265" s="152">
        <f t="shared" si="38"/>
        <v>639343.77372262767</v>
      </c>
      <c r="G265" s="151">
        <f t="shared" si="39"/>
        <v>608898.83211678837</v>
      </c>
      <c r="H265" s="151">
        <f t="shared" si="39"/>
        <v>608898.83211678837</v>
      </c>
      <c r="I265" s="152">
        <f t="shared" si="39"/>
        <v>639343.77372262767</v>
      </c>
      <c r="J265" s="151">
        <f t="shared" si="40"/>
        <v>608898.83211678837</v>
      </c>
      <c r="K265" s="151">
        <f t="shared" si="40"/>
        <v>608898.83211678837</v>
      </c>
      <c r="L265" s="152">
        <f t="shared" si="40"/>
        <v>639343.77372262767</v>
      </c>
      <c r="M265" s="153" t="s">
        <v>156</v>
      </c>
      <c r="N265" s="153" t="s">
        <v>156</v>
      </c>
      <c r="O265" s="154" t="s">
        <v>156</v>
      </c>
    </row>
    <row r="266" spans="2:15" ht="15" customHeight="1" outlineLevel="2" x14ac:dyDescent="0.2">
      <c r="B266" s="345" t="s">
        <v>177</v>
      </c>
      <c r="C266" s="346"/>
      <c r="D266" s="155">
        <f t="shared" si="38"/>
        <v>608898.83211678837</v>
      </c>
      <c r="E266" s="155">
        <f t="shared" si="38"/>
        <v>608898.83211678837</v>
      </c>
      <c r="F266" s="156">
        <f t="shared" si="38"/>
        <v>639343.77372262767</v>
      </c>
      <c r="G266" s="155">
        <f t="shared" si="39"/>
        <v>608898.83211678837</v>
      </c>
      <c r="H266" s="155">
        <f t="shared" si="39"/>
        <v>608898.83211678837</v>
      </c>
      <c r="I266" s="156">
        <f t="shared" si="39"/>
        <v>639343.77372262767</v>
      </c>
      <c r="J266" s="155">
        <f t="shared" si="40"/>
        <v>608898.83211678837</v>
      </c>
      <c r="K266" s="155">
        <f t="shared" si="40"/>
        <v>608898.83211678837</v>
      </c>
      <c r="L266" s="156">
        <f t="shared" si="40"/>
        <v>639343.77372262767</v>
      </c>
      <c r="M266" s="157" t="s">
        <v>156</v>
      </c>
      <c r="N266" s="157" t="s">
        <v>156</v>
      </c>
      <c r="O266" s="158" t="s">
        <v>156</v>
      </c>
    </row>
    <row r="267" spans="2:15" s="212" customFormat="1" ht="29.25" customHeight="1" outlineLevel="1" x14ac:dyDescent="0.2">
      <c r="B267" s="342" t="s">
        <v>250</v>
      </c>
      <c r="C267" s="342"/>
      <c r="D267" s="215"/>
      <c r="E267" s="215"/>
      <c r="F267" s="215"/>
      <c r="G267" s="233"/>
      <c r="H267" s="233"/>
      <c r="I267" s="233"/>
      <c r="J267" s="233"/>
      <c r="K267" s="233"/>
      <c r="L267" s="233"/>
      <c r="M267" s="233"/>
      <c r="N267" s="233"/>
      <c r="O267" s="233"/>
    </row>
    <row r="268" spans="2:15" s="218" customFormat="1" outlineLevel="2" x14ac:dyDescent="0.2">
      <c r="B268" s="115"/>
      <c r="C268" s="115"/>
      <c r="D268" s="224" t="s">
        <v>228</v>
      </c>
      <c r="E268" s="224" t="s">
        <v>229</v>
      </c>
      <c r="F268" s="225" t="s">
        <v>230</v>
      </c>
      <c r="G268" s="224" t="s">
        <v>228</v>
      </c>
      <c r="H268" s="224" t="s">
        <v>229</v>
      </c>
      <c r="I268" s="225" t="s">
        <v>230</v>
      </c>
      <c r="J268" s="224" t="s">
        <v>228</v>
      </c>
      <c r="K268" s="224" t="s">
        <v>229</v>
      </c>
      <c r="L268" s="225" t="s">
        <v>230</v>
      </c>
      <c r="M268" s="226" t="s">
        <v>228</v>
      </c>
      <c r="N268" s="224" t="s">
        <v>229</v>
      </c>
      <c r="O268" s="227" t="s">
        <v>230</v>
      </c>
    </row>
    <row r="269" spans="2:15" s="212" customFormat="1" ht="33.75" customHeight="1" outlineLevel="2" x14ac:dyDescent="0.2">
      <c r="B269" s="343" t="s">
        <v>173</v>
      </c>
      <c r="C269" s="344"/>
      <c r="D269" s="148">
        <f t="shared" ref="D269:O273" si="41">$D$243/$D$246*(1+D255+$D248)*12*1.302</f>
        <v>608898.83211678837</v>
      </c>
      <c r="E269" s="148">
        <f t="shared" si="41"/>
        <v>608898.83211678837</v>
      </c>
      <c r="F269" s="148">
        <f t="shared" si="41"/>
        <v>639343.77372262767</v>
      </c>
      <c r="G269" s="148">
        <f t="shared" si="41"/>
        <v>608898.83211678837</v>
      </c>
      <c r="H269" s="148">
        <f t="shared" si="41"/>
        <v>608898.83211678837</v>
      </c>
      <c r="I269" s="148">
        <f t="shared" si="41"/>
        <v>639343.77372262767</v>
      </c>
      <c r="J269" s="148">
        <f t="shared" si="41"/>
        <v>608898.83211678837</v>
      </c>
      <c r="K269" s="148">
        <f t="shared" si="41"/>
        <v>608898.83211678837</v>
      </c>
      <c r="L269" s="148">
        <f t="shared" si="41"/>
        <v>639343.77372262767</v>
      </c>
      <c r="M269" s="148">
        <f t="shared" si="41"/>
        <v>608898.83211678837</v>
      </c>
      <c r="N269" s="148">
        <f t="shared" si="41"/>
        <v>608898.83211678837</v>
      </c>
      <c r="O269" s="148">
        <f t="shared" si="41"/>
        <v>639343.77372262767</v>
      </c>
    </row>
    <row r="270" spans="2:15" s="212" customFormat="1" ht="20.25" customHeight="1" outlineLevel="2" x14ac:dyDescent="0.2">
      <c r="B270" s="345" t="s">
        <v>174</v>
      </c>
      <c r="C270" s="346"/>
      <c r="D270" s="148">
        <f t="shared" si="41"/>
        <v>639343.77372262767</v>
      </c>
      <c r="E270" s="148">
        <f t="shared" si="41"/>
        <v>639343.77372262767</v>
      </c>
      <c r="F270" s="148">
        <f t="shared" si="41"/>
        <v>669788.71532846719</v>
      </c>
      <c r="G270" s="148">
        <f t="shared" si="41"/>
        <v>639343.77372262767</v>
      </c>
      <c r="H270" s="148">
        <f t="shared" si="41"/>
        <v>639343.77372262767</v>
      </c>
      <c r="I270" s="148">
        <f t="shared" si="41"/>
        <v>669788.71532846719</v>
      </c>
      <c r="J270" s="148">
        <f t="shared" si="41"/>
        <v>639343.77372262767</v>
      </c>
      <c r="K270" s="148">
        <f t="shared" si="41"/>
        <v>639343.77372262767</v>
      </c>
      <c r="L270" s="148">
        <f t="shared" si="41"/>
        <v>669788.71532846719</v>
      </c>
      <c r="M270" s="153" t="s">
        <v>156</v>
      </c>
      <c r="N270" s="153" t="s">
        <v>156</v>
      </c>
      <c r="O270" s="154" t="s">
        <v>156</v>
      </c>
    </row>
    <row r="271" spans="2:15" s="212" customFormat="1" ht="21" customHeight="1" outlineLevel="2" x14ac:dyDescent="0.2">
      <c r="B271" s="345" t="s">
        <v>175</v>
      </c>
      <c r="C271" s="346"/>
      <c r="D271" s="148">
        <f t="shared" si="41"/>
        <v>608898.83211678837</v>
      </c>
      <c r="E271" s="148">
        <f t="shared" si="41"/>
        <v>608898.83211678837</v>
      </c>
      <c r="F271" s="148">
        <f t="shared" si="41"/>
        <v>639343.77372262767</v>
      </c>
      <c r="G271" s="148">
        <f t="shared" si="41"/>
        <v>608898.83211678837</v>
      </c>
      <c r="H271" s="148">
        <f t="shared" si="41"/>
        <v>608898.83211678837</v>
      </c>
      <c r="I271" s="148">
        <f t="shared" si="41"/>
        <v>639343.77372262767</v>
      </c>
      <c r="J271" s="148">
        <f t="shared" si="41"/>
        <v>608898.83211678837</v>
      </c>
      <c r="K271" s="148">
        <f t="shared" si="41"/>
        <v>608898.83211678837</v>
      </c>
      <c r="L271" s="148">
        <f t="shared" si="41"/>
        <v>639343.77372262767</v>
      </c>
      <c r="M271" s="153" t="s">
        <v>156</v>
      </c>
      <c r="N271" s="153" t="s">
        <v>156</v>
      </c>
      <c r="O271" s="154" t="s">
        <v>156</v>
      </c>
    </row>
    <row r="272" spans="2:15" ht="18" customHeight="1" outlineLevel="2" x14ac:dyDescent="0.2">
      <c r="B272" s="345" t="s">
        <v>176</v>
      </c>
      <c r="C272" s="346"/>
      <c r="D272" s="148">
        <f t="shared" si="41"/>
        <v>608898.83211678837</v>
      </c>
      <c r="E272" s="148">
        <f t="shared" si="41"/>
        <v>608898.83211678837</v>
      </c>
      <c r="F272" s="148">
        <f t="shared" si="41"/>
        <v>639343.77372262767</v>
      </c>
      <c r="G272" s="148">
        <f t="shared" si="41"/>
        <v>608898.83211678837</v>
      </c>
      <c r="H272" s="148">
        <f t="shared" si="41"/>
        <v>608898.83211678837</v>
      </c>
      <c r="I272" s="148">
        <f t="shared" si="41"/>
        <v>639343.77372262767</v>
      </c>
      <c r="J272" s="148">
        <f t="shared" si="41"/>
        <v>608898.83211678837</v>
      </c>
      <c r="K272" s="148">
        <f t="shared" si="41"/>
        <v>608898.83211678837</v>
      </c>
      <c r="L272" s="148">
        <f t="shared" si="41"/>
        <v>639343.77372262767</v>
      </c>
      <c r="M272" s="153" t="s">
        <v>156</v>
      </c>
      <c r="N272" s="153" t="s">
        <v>156</v>
      </c>
      <c r="O272" s="154" t="s">
        <v>156</v>
      </c>
    </row>
    <row r="273" spans="2:15" outlineLevel="2" x14ac:dyDescent="0.2">
      <c r="B273" s="345" t="s">
        <v>177</v>
      </c>
      <c r="C273" s="346"/>
      <c r="D273" s="148">
        <f t="shared" si="41"/>
        <v>608898.83211678837</v>
      </c>
      <c r="E273" s="148">
        <f t="shared" si="41"/>
        <v>608898.83211678837</v>
      </c>
      <c r="F273" s="148">
        <f t="shared" si="41"/>
        <v>639343.77372262767</v>
      </c>
      <c r="G273" s="148">
        <f t="shared" si="41"/>
        <v>608898.83211678837</v>
      </c>
      <c r="H273" s="148">
        <f t="shared" si="41"/>
        <v>608898.83211678837</v>
      </c>
      <c r="I273" s="148">
        <f t="shared" si="41"/>
        <v>639343.77372262767</v>
      </c>
      <c r="J273" s="148">
        <f t="shared" si="41"/>
        <v>608898.83211678837</v>
      </c>
      <c r="K273" s="148">
        <f t="shared" si="41"/>
        <v>608898.83211678837</v>
      </c>
      <c r="L273" s="148">
        <f t="shared" si="41"/>
        <v>639343.77372262767</v>
      </c>
      <c r="M273" s="157" t="s">
        <v>156</v>
      </c>
      <c r="N273" s="157" t="s">
        <v>156</v>
      </c>
      <c r="O273" s="158" t="s">
        <v>156</v>
      </c>
    </row>
    <row r="274" spans="2:15" s="212" customFormat="1" ht="35.25" customHeight="1" x14ac:dyDescent="0.2">
      <c r="B274" s="342" t="s">
        <v>251</v>
      </c>
      <c r="C274" s="342"/>
      <c r="D274" s="74"/>
      <c r="E274" s="75"/>
      <c r="F274" s="75"/>
      <c r="G274" s="74"/>
      <c r="H274" s="75"/>
      <c r="I274" s="75"/>
      <c r="J274" s="74"/>
      <c r="K274" s="74"/>
      <c r="L274" s="74"/>
      <c r="M274" s="74"/>
      <c r="N274" s="74"/>
      <c r="O274" s="74"/>
    </row>
    <row r="275" spans="2:15" s="218" customFormat="1" x14ac:dyDescent="0.2">
      <c r="B275" s="115"/>
      <c r="C275" s="115"/>
      <c r="D275" s="224" t="s">
        <v>228</v>
      </c>
      <c r="E275" s="224" t="s">
        <v>229</v>
      </c>
      <c r="F275" s="225" t="s">
        <v>230</v>
      </c>
      <c r="G275" s="224" t="s">
        <v>228</v>
      </c>
      <c r="H275" s="224" t="s">
        <v>229</v>
      </c>
      <c r="I275" s="225" t="s">
        <v>230</v>
      </c>
      <c r="J275" s="224" t="s">
        <v>228</v>
      </c>
      <c r="K275" s="224" t="s">
        <v>229</v>
      </c>
      <c r="L275" s="225" t="s">
        <v>230</v>
      </c>
      <c r="M275" s="226" t="s">
        <v>228</v>
      </c>
      <c r="N275" s="224" t="s">
        <v>229</v>
      </c>
      <c r="O275" s="227" t="s">
        <v>230</v>
      </c>
    </row>
    <row r="276" spans="2:15" ht="11.45" customHeight="1" x14ac:dyDescent="0.2">
      <c r="B276" s="361" t="s">
        <v>231</v>
      </c>
      <c r="C276" s="234" t="s">
        <v>190</v>
      </c>
      <c r="D276" s="235">
        <f t="shared" ref="D276:O282" si="42">D71*D$262+D203*D$269</f>
        <v>50964.236880428245</v>
      </c>
      <c r="E276" s="235">
        <f t="shared" si="42"/>
        <v>50964.236880428245</v>
      </c>
      <c r="F276" s="235">
        <f t="shared" si="42"/>
        <v>53512.448724449641</v>
      </c>
      <c r="G276" s="235">
        <f t="shared" si="42"/>
        <v>70080.196251094894</v>
      </c>
      <c r="H276" s="235">
        <f t="shared" si="42"/>
        <v>70080.196251094894</v>
      </c>
      <c r="I276" s="235">
        <f t="shared" si="42"/>
        <v>73584.206063649617</v>
      </c>
      <c r="J276" s="235">
        <f t="shared" si="42"/>
        <v>76114.383677372258</v>
      </c>
      <c r="K276" s="235">
        <f t="shared" si="42"/>
        <v>76114.383677372258</v>
      </c>
      <c r="L276" s="235">
        <f t="shared" si="42"/>
        <v>79920.10286124087</v>
      </c>
      <c r="M276" s="235">
        <f t="shared" si="42"/>
        <v>76114.383677372258</v>
      </c>
      <c r="N276" s="235">
        <f t="shared" si="42"/>
        <v>76114.383677372258</v>
      </c>
      <c r="O276" s="235">
        <f t="shared" si="42"/>
        <v>79920.10286124087</v>
      </c>
    </row>
    <row r="277" spans="2:15" x14ac:dyDescent="0.2">
      <c r="B277" s="362"/>
      <c r="C277" s="236" t="s">
        <v>194</v>
      </c>
      <c r="D277" s="235">
        <f t="shared" si="42"/>
        <v>50964.236880428245</v>
      </c>
      <c r="E277" s="235">
        <f t="shared" si="42"/>
        <v>55219.417237533075</v>
      </c>
      <c r="F277" s="235">
        <f t="shared" si="42"/>
        <v>63299.363545790759</v>
      </c>
      <c r="G277" s="235">
        <f t="shared" si="42"/>
        <v>70080.196251094894</v>
      </c>
      <c r="H277" s="235">
        <f t="shared" si="42"/>
        <v>75997.633944779431</v>
      </c>
      <c r="I277" s="235">
        <f t="shared" si="42"/>
        <v>87194.312759124077</v>
      </c>
      <c r="J277" s="235">
        <f t="shared" si="42"/>
        <v>76114.383677372258</v>
      </c>
      <c r="K277" s="235">
        <f t="shared" si="42"/>
        <v>82556.533321167895</v>
      </c>
      <c r="L277" s="235">
        <f t="shared" si="42"/>
        <v>94737.047041970785</v>
      </c>
      <c r="M277" s="235">
        <f t="shared" si="42"/>
        <v>76114.383677372258</v>
      </c>
      <c r="N277" s="235">
        <f t="shared" si="42"/>
        <v>82556.533321167895</v>
      </c>
      <c r="O277" s="235">
        <f t="shared" si="42"/>
        <v>94737.047041970785</v>
      </c>
    </row>
    <row r="278" spans="2:15" x14ac:dyDescent="0.2">
      <c r="B278" s="362"/>
      <c r="C278" s="236" t="s">
        <v>198</v>
      </c>
      <c r="D278" s="235">
        <f t="shared" si="42"/>
        <v>50964.236880428245</v>
      </c>
      <c r="E278" s="235">
        <f t="shared" si="42"/>
        <v>70879.007843137253</v>
      </c>
      <c r="F278" s="235">
        <f t="shared" si="42"/>
        <v>74422.958235294107</v>
      </c>
      <c r="G278" s="235">
        <f t="shared" si="42"/>
        <v>70080.196251094894</v>
      </c>
      <c r="H278" s="235">
        <f t="shared" si="42"/>
        <v>91573.608673250332</v>
      </c>
      <c r="I278" s="235">
        <f t="shared" si="42"/>
        <v>96152.289106912824</v>
      </c>
      <c r="J278" s="235">
        <f t="shared" si="42"/>
        <v>76114.383677372258</v>
      </c>
      <c r="K278" s="235">
        <f t="shared" si="42"/>
        <v>95553.339602118227</v>
      </c>
      <c r="L278" s="235">
        <f t="shared" si="42"/>
        <v>100331.00658222412</v>
      </c>
      <c r="M278" s="235">
        <f t="shared" si="42"/>
        <v>76114.383677372258</v>
      </c>
      <c r="N278" s="235">
        <f t="shared" si="42"/>
        <v>95553.339602118227</v>
      </c>
      <c r="O278" s="235">
        <f t="shared" si="42"/>
        <v>100331.00658222412</v>
      </c>
    </row>
    <row r="279" spans="2:15" x14ac:dyDescent="0.2">
      <c r="B279" s="362"/>
      <c r="C279" s="236" t="s">
        <v>202</v>
      </c>
      <c r="D279" s="235">
        <f t="shared" si="42"/>
        <v>50964.236880428245</v>
      </c>
      <c r="E279" s="235">
        <f t="shared" si="42"/>
        <v>86647.270316301714</v>
      </c>
      <c r="F279" s="235">
        <f t="shared" si="42"/>
        <v>90979.633832116786</v>
      </c>
      <c r="G279" s="235">
        <f t="shared" si="42"/>
        <v>70080.196251094894</v>
      </c>
      <c r="H279" s="235">
        <f t="shared" si="42"/>
        <v>111776.4284671533</v>
      </c>
      <c r="I279" s="235">
        <f t="shared" si="42"/>
        <v>117365.24989051094</v>
      </c>
      <c r="J279" s="235">
        <f t="shared" si="42"/>
        <v>76114.383677372258</v>
      </c>
      <c r="K279" s="235">
        <f t="shared" si="42"/>
        <v>116608.95888077861</v>
      </c>
      <c r="L279" s="235">
        <f t="shared" si="42"/>
        <v>122439.4068248175</v>
      </c>
      <c r="M279" s="235">
        <f t="shared" si="42"/>
        <v>76114.383677372258</v>
      </c>
      <c r="N279" s="235">
        <f t="shared" si="42"/>
        <v>116608.95888077861</v>
      </c>
      <c r="O279" s="235">
        <f t="shared" si="42"/>
        <v>122439.4068248175</v>
      </c>
    </row>
    <row r="280" spans="2:15" x14ac:dyDescent="0.2">
      <c r="B280" s="362"/>
      <c r="C280" s="236" t="s">
        <v>206</v>
      </c>
      <c r="D280" s="235">
        <f t="shared" si="42"/>
        <v>50964.236880428245</v>
      </c>
      <c r="E280" s="235">
        <f t="shared" si="42"/>
        <v>135122.91984320089</v>
      </c>
      <c r="F280" s="235">
        <f t="shared" si="42"/>
        <v>141879.0658353609</v>
      </c>
      <c r="G280" s="235">
        <f t="shared" si="42"/>
        <v>70080.196251094894</v>
      </c>
      <c r="H280" s="235">
        <f t="shared" si="42"/>
        <v>174212.72141119224</v>
      </c>
      <c r="I280" s="235">
        <f t="shared" si="42"/>
        <v>182923.35748175182</v>
      </c>
      <c r="J280" s="235">
        <f t="shared" si="42"/>
        <v>76114.383677372258</v>
      </c>
      <c r="K280" s="235">
        <f t="shared" si="42"/>
        <v>181729.99094349827</v>
      </c>
      <c r="L280" s="235">
        <f t="shared" si="42"/>
        <v>190816.49049067314</v>
      </c>
      <c r="M280" s="235">
        <f t="shared" si="42"/>
        <v>76114.383677372258</v>
      </c>
      <c r="N280" s="235">
        <f t="shared" si="42"/>
        <v>181729.99094349827</v>
      </c>
      <c r="O280" s="235">
        <f t="shared" si="42"/>
        <v>190816.49049067314</v>
      </c>
    </row>
    <row r="281" spans="2:15" x14ac:dyDescent="0.2">
      <c r="B281" s="362"/>
      <c r="C281" s="236" t="s">
        <v>210</v>
      </c>
      <c r="D281" s="235">
        <f t="shared" si="42"/>
        <v>50964.236880428245</v>
      </c>
      <c r="E281" s="235">
        <f t="shared" si="42"/>
        <v>135122.91984320089</v>
      </c>
      <c r="F281" s="235">
        <f t="shared" si="42"/>
        <v>158947.96596715326</v>
      </c>
      <c r="G281" s="235">
        <f t="shared" si="42"/>
        <v>70080.196251094894</v>
      </c>
      <c r="H281" s="235">
        <f t="shared" si="42"/>
        <v>174212.72141119224</v>
      </c>
      <c r="I281" s="235">
        <f t="shared" si="42"/>
        <v>205122.79406934304</v>
      </c>
      <c r="J281" s="235">
        <f t="shared" si="42"/>
        <v>76114.383677372258</v>
      </c>
      <c r="K281" s="235">
        <f t="shared" si="42"/>
        <v>181729.99094349827</v>
      </c>
      <c r="L281" s="235">
        <f t="shared" si="42"/>
        <v>214002.56870437955</v>
      </c>
      <c r="M281" s="235">
        <f t="shared" si="42"/>
        <v>76114.383677372258</v>
      </c>
      <c r="N281" s="235">
        <f t="shared" si="42"/>
        <v>181729.99094349827</v>
      </c>
      <c r="O281" s="235">
        <f t="shared" si="42"/>
        <v>214002.56870437955</v>
      </c>
    </row>
    <row r="282" spans="2:15" x14ac:dyDescent="0.2">
      <c r="B282" s="362"/>
      <c r="C282" s="236" t="s">
        <v>214</v>
      </c>
      <c r="D282" s="235">
        <f t="shared" si="42"/>
        <v>50964.236880428245</v>
      </c>
      <c r="E282" s="235">
        <f t="shared" si="42"/>
        <v>135122.91984320089</v>
      </c>
      <c r="F282" s="235">
        <f t="shared" si="42"/>
        <v>180893.69470802919</v>
      </c>
      <c r="G282" s="235">
        <f t="shared" si="42"/>
        <v>70080.196251094894</v>
      </c>
      <c r="H282" s="235">
        <f t="shared" si="42"/>
        <v>174212.72141119224</v>
      </c>
      <c r="I282" s="235">
        <f t="shared" si="42"/>
        <v>233664.92682481749</v>
      </c>
      <c r="J282" s="235">
        <f t="shared" si="42"/>
        <v>76114.383677372258</v>
      </c>
      <c r="K282" s="235">
        <f t="shared" si="42"/>
        <v>181729.99094349827</v>
      </c>
      <c r="L282" s="235">
        <f t="shared" si="42"/>
        <v>243813.24069343062</v>
      </c>
      <c r="M282" s="235">
        <f t="shared" si="42"/>
        <v>76114.383677372258</v>
      </c>
      <c r="N282" s="235">
        <f t="shared" si="42"/>
        <v>181729.99094349827</v>
      </c>
      <c r="O282" s="235">
        <f t="shared" si="42"/>
        <v>243813.24069343062</v>
      </c>
    </row>
    <row r="283" spans="2:15" ht="11.45" customHeight="1" x14ac:dyDescent="0.2">
      <c r="B283" s="363" t="s">
        <v>232</v>
      </c>
      <c r="C283" s="223" t="s">
        <v>152</v>
      </c>
      <c r="D283" s="162">
        <f t="shared" ref="D283:F290" si="43">$D78*D$262+($D112+$D142+$D172+$D210)*D$269</f>
        <v>120366.71520029199</v>
      </c>
      <c r="E283" s="162">
        <f t="shared" si="43"/>
        <v>120366.71520029199</v>
      </c>
      <c r="F283" s="163">
        <f t="shared" si="43"/>
        <v>126385.05096030656</v>
      </c>
      <c r="G283" s="162">
        <f t="shared" ref="G283:I290" si="44">$G78*G$262+($G112+$G142+$G172+$G210)*G$269</f>
        <v>144261.66441362532</v>
      </c>
      <c r="H283" s="162">
        <f t="shared" si="44"/>
        <v>144261.66441362532</v>
      </c>
      <c r="I283" s="163">
        <f t="shared" si="44"/>
        <v>151474.74763430655</v>
      </c>
      <c r="J283" s="162">
        <f t="shared" ref="J283:L290" si="45">$J78*J$262+($J112+$J142+$J172+$J210)*J$269</f>
        <v>151804.39869647205</v>
      </c>
      <c r="K283" s="162">
        <f t="shared" si="45"/>
        <v>151804.39869647205</v>
      </c>
      <c r="L283" s="163">
        <f t="shared" si="45"/>
        <v>159394.6186312956</v>
      </c>
      <c r="M283" s="162">
        <f t="shared" ref="M283:O290" si="46">$M78*M$262+($M112+$M142+$M172+$M210)*M$269</f>
        <v>151804.39869647205</v>
      </c>
      <c r="N283" s="162">
        <f t="shared" si="46"/>
        <v>151804.39869647205</v>
      </c>
      <c r="O283" s="164">
        <f t="shared" si="46"/>
        <v>159394.6186312956</v>
      </c>
    </row>
    <row r="284" spans="2:15" x14ac:dyDescent="0.2">
      <c r="B284" s="363"/>
      <c r="C284" s="223" t="s">
        <v>153</v>
      </c>
      <c r="D284" s="162">
        <f t="shared" si="43"/>
        <v>109824.45731838443</v>
      </c>
      <c r="E284" s="162">
        <f t="shared" si="43"/>
        <v>109824.45731838443</v>
      </c>
      <c r="F284" s="163">
        <f t="shared" si="43"/>
        <v>115315.68018430364</v>
      </c>
      <c r="G284" s="162">
        <f t="shared" si="44"/>
        <v>128940.41668905111</v>
      </c>
      <c r="H284" s="162">
        <f t="shared" si="44"/>
        <v>128940.41668905111</v>
      </c>
      <c r="I284" s="163">
        <f t="shared" si="44"/>
        <v>135387.43752350361</v>
      </c>
      <c r="J284" s="162">
        <f t="shared" si="45"/>
        <v>134974.60411532846</v>
      </c>
      <c r="K284" s="162">
        <f t="shared" si="45"/>
        <v>134974.60411532846</v>
      </c>
      <c r="L284" s="163">
        <f t="shared" si="45"/>
        <v>141723.33432109485</v>
      </c>
      <c r="M284" s="162">
        <f t="shared" si="46"/>
        <v>134974.60411532846</v>
      </c>
      <c r="N284" s="162">
        <f t="shared" si="46"/>
        <v>134974.60411532846</v>
      </c>
      <c r="O284" s="164">
        <f t="shared" si="46"/>
        <v>141723.33432109485</v>
      </c>
    </row>
    <row r="285" spans="2:15" x14ac:dyDescent="0.2">
      <c r="B285" s="363"/>
      <c r="C285" s="223" t="s">
        <v>154</v>
      </c>
      <c r="D285" s="162">
        <f t="shared" si="43"/>
        <v>150811.65680613142</v>
      </c>
      <c r="E285" s="162">
        <f t="shared" si="43"/>
        <v>150811.65680613142</v>
      </c>
      <c r="F285" s="163">
        <f t="shared" si="43"/>
        <v>158352.23964643793</v>
      </c>
      <c r="G285" s="162">
        <f t="shared" si="44"/>
        <v>144261.66441362532</v>
      </c>
      <c r="H285" s="162">
        <f t="shared" si="44"/>
        <v>144261.66441362532</v>
      </c>
      <c r="I285" s="163">
        <f t="shared" si="44"/>
        <v>151474.74763430655</v>
      </c>
      <c r="J285" s="162">
        <f t="shared" si="45"/>
        <v>151804.39869647205</v>
      </c>
      <c r="K285" s="162">
        <f t="shared" si="45"/>
        <v>151804.39869647205</v>
      </c>
      <c r="L285" s="163">
        <f t="shared" si="45"/>
        <v>159394.6186312956</v>
      </c>
      <c r="M285" s="162">
        <f t="shared" si="46"/>
        <v>151804.39869647205</v>
      </c>
      <c r="N285" s="162">
        <f t="shared" si="46"/>
        <v>151804.39869647205</v>
      </c>
      <c r="O285" s="164">
        <f t="shared" si="46"/>
        <v>159394.6186312956</v>
      </c>
    </row>
    <row r="286" spans="2:15" x14ac:dyDescent="0.2">
      <c r="B286" s="363"/>
      <c r="C286" s="223" t="s">
        <v>217</v>
      </c>
      <c r="D286" s="162">
        <f t="shared" si="43"/>
        <v>140269.39892422385</v>
      </c>
      <c r="E286" s="162">
        <f t="shared" si="43"/>
        <v>140269.39892422385</v>
      </c>
      <c r="F286" s="163">
        <f t="shared" si="43"/>
        <v>147282.86887043502</v>
      </c>
      <c r="G286" s="162">
        <f t="shared" si="44"/>
        <v>128940.41668905111</v>
      </c>
      <c r="H286" s="162">
        <f t="shared" si="44"/>
        <v>128940.41668905111</v>
      </c>
      <c r="I286" s="163">
        <f t="shared" si="44"/>
        <v>135387.43752350361</v>
      </c>
      <c r="J286" s="162">
        <f t="shared" si="45"/>
        <v>134974.60411532846</v>
      </c>
      <c r="K286" s="162">
        <f t="shared" si="45"/>
        <v>134974.60411532846</v>
      </c>
      <c r="L286" s="163">
        <f t="shared" si="45"/>
        <v>141723.33432109485</v>
      </c>
      <c r="M286" s="162">
        <f t="shared" si="46"/>
        <v>134974.60411532846</v>
      </c>
      <c r="N286" s="162">
        <f t="shared" si="46"/>
        <v>134974.60411532846</v>
      </c>
      <c r="O286" s="164">
        <f t="shared" si="46"/>
        <v>141723.33432109485</v>
      </c>
    </row>
    <row r="287" spans="2:15" x14ac:dyDescent="0.2">
      <c r="B287" s="363"/>
      <c r="C287" s="223" t="s">
        <v>155</v>
      </c>
      <c r="D287" s="162">
        <f t="shared" si="43"/>
        <v>140269.39892422385</v>
      </c>
      <c r="E287" s="162">
        <f t="shared" si="43"/>
        <v>140269.39892422385</v>
      </c>
      <c r="F287" s="163">
        <f t="shared" si="43"/>
        <v>147282.86887043502</v>
      </c>
      <c r="G287" s="162">
        <f t="shared" si="44"/>
        <v>196595.84247980537</v>
      </c>
      <c r="H287" s="162">
        <f t="shared" si="44"/>
        <v>196595.84247980537</v>
      </c>
      <c r="I287" s="163">
        <f t="shared" si="44"/>
        <v>206425.6346037956</v>
      </c>
      <c r="J287" s="162">
        <f t="shared" si="45"/>
        <v>202630.02990608272</v>
      </c>
      <c r="K287" s="162">
        <f t="shared" si="45"/>
        <v>202630.02990608272</v>
      </c>
      <c r="L287" s="163">
        <f t="shared" si="45"/>
        <v>212761.53140138683</v>
      </c>
      <c r="M287" s="162">
        <f t="shared" si="46"/>
        <v>202630.02990608272</v>
      </c>
      <c r="N287" s="162">
        <f t="shared" si="46"/>
        <v>202630.02990608272</v>
      </c>
      <c r="O287" s="164">
        <f t="shared" si="46"/>
        <v>212761.53140138683</v>
      </c>
    </row>
    <row r="288" spans="2:15" ht="18" x14ac:dyDescent="0.2">
      <c r="B288" s="363"/>
      <c r="C288" s="223" t="s">
        <v>218</v>
      </c>
      <c r="D288" s="162">
        <f t="shared" si="43"/>
        <v>306319.23161278188</v>
      </c>
      <c r="E288" s="162">
        <f t="shared" si="43"/>
        <v>306319.23161278188</v>
      </c>
      <c r="F288" s="163">
        <f t="shared" si="43"/>
        <v>321635.19319342094</v>
      </c>
      <c r="G288" s="162">
        <f t="shared" si="44"/>
        <v>407249.58036658564</v>
      </c>
      <c r="H288" s="162">
        <f t="shared" si="44"/>
        <v>407249.58036658564</v>
      </c>
      <c r="I288" s="163">
        <f t="shared" si="44"/>
        <v>427612.05938491481</v>
      </c>
      <c r="J288" s="162">
        <f t="shared" si="45"/>
        <v>427363.53845417686</v>
      </c>
      <c r="K288" s="162">
        <f t="shared" si="45"/>
        <v>427363.53845417686</v>
      </c>
      <c r="L288" s="163">
        <f t="shared" si="45"/>
        <v>448731.71537688555</v>
      </c>
      <c r="M288" s="162">
        <f t="shared" si="46"/>
        <v>427363.53845417686</v>
      </c>
      <c r="N288" s="162">
        <f t="shared" si="46"/>
        <v>427363.53845417686</v>
      </c>
      <c r="O288" s="164">
        <f t="shared" si="46"/>
        <v>448731.71537688555</v>
      </c>
    </row>
    <row r="289" spans="2:15" x14ac:dyDescent="0.2">
      <c r="B289" s="363"/>
      <c r="C289" s="223" t="s">
        <v>219</v>
      </c>
      <c r="D289" s="162">
        <f t="shared" si="43"/>
        <v>207924.82471497811</v>
      </c>
      <c r="E289" s="162">
        <f t="shared" si="43"/>
        <v>207924.82471497811</v>
      </c>
      <c r="F289" s="163">
        <f t="shared" si="43"/>
        <v>218321.06595072697</v>
      </c>
      <c r="G289" s="162">
        <f t="shared" si="44"/>
        <v>264251.26827055961</v>
      </c>
      <c r="H289" s="162">
        <f t="shared" si="44"/>
        <v>264251.26827055961</v>
      </c>
      <c r="I289" s="163">
        <f t="shared" si="44"/>
        <v>277463.83168408758</v>
      </c>
      <c r="J289" s="162">
        <f t="shared" si="45"/>
        <v>270285.45569683699</v>
      </c>
      <c r="K289" s="162">
        <f t="shared" si="45"/>
        <v>270285.45569683699</v>
      </c>
      <c r="L289" s="163">
        <f t="shared" si="45"/>
        <v>283799.72848167882</v>
      </c>
      <c r="M289" s="162">
        <f t="shared" si="46"/>
        <v>270285.45569683699</v>
      </c>
      <c r="N289" s="162">
        <f t="shared" si="46"/>
        <v>270285.45569683699</v>
      </c>
      <c r="O289" s="164">
        <f t="shared" si="46"/>
        <v>283799.72848167882</v>
      </c>
    </row>
    <row r="290" spans="2:15" ht="18" x14ac:dyDescent="0.2">
      <c r="B290" s="363"/>
      <c r="C290" s="223" t="s">
        <v>220</v>
      </c>
      <c r="D290" s="162">
        <f t="shared" si="43"/>
        <v>238663.80582202761</v>
      </c>
      <c r="E290" s="162">
        <f t="shared" si="43"/>
        <v>238663.80582202761</v>
      </c>
      <c r="F290" s="163">
        <f t="shared" si="43"/>
        <v>250596.99611312896</v>
      </c>
      <c r="G290" s="162">
        <f t="shared" si="44"/>
        <v>271938.72878507711</v>
      </c>
      <c r="H290" s="162">
        <f t="shared" si="44"/>
        <v>271938.72878507711</v>
      </c>
      <c r="I290" s="163">
        <f t="shared" si="44"/>
        <v>285535.66522433085</v>
      </c>
      <c r="J290" s="162">
        <f t="shared" si="45"/>
        <v>292052.68687266833</v>
      </c>
      <c r="K290" s="162">
        <f t="shared" si="45"/>
        <v>292052.68687266833</v>
      </c>
      <c r="L290" s="163">
        <f t="shared" si="45"/>
        <v>306655.32121630164</v>
      </c>
      <c r="M290" s="162">
        <f t="shared" si="46"/>
        <v>292052.68687266833</v>
      </c>
      <c r="N290" s="162">
        <f t="shared" si="46"/>
        <v>292052.68687266833</v>
      </c>
      <c r="O290" s="164">
        <f t="shared" si="46"/>
        <v>306655.32121630164</v>
      </c>
    </row>
    <row r="291" spans="2:15" ht="11.45" customHeight="1" x14ac:dyDescent="0.2">
      <c r="B291" s="363" t="s">
        <v>233</v>
      </c>
      <c r="C291" s="223" t="s">
        <v>152</v>
      </c>
      <c r="D291" s="162">
        <f t="shared" ref="D291:F306" si="47">$D86*D$263+($D120+$D150+$D180+$D218)*D$270</f>
        <v>233834.06538929438</v>
      </c>
      <c r="E291" s="162">
        <f t="shared" si="47"/>
        <v>233834.06538929438</v>
      </c>
      <c r="F291" s="163">
        <f t="shared" si="47"/>
        <v>244969.02088402276</v>
      </c>
      <c r="G291" s="162">
        <f t="shared" ref="G291:I306" si="48">$G86*G$263+($G120+$G150+$G180+$G218)*G$270</f>
        <v>286520.7282238442</v>
      </c>
      <c r="H291" s="162">
        <f t="shared" si="48"/>
        <v>286520.7282238442</v>
      </c>
      <c r="I291" s="163">
        <f t="shared" si="48"/>
        <v>300164.57242497971</v>
      </c>
      <c r="J291" s="162">
        <f t="shared" ref="J291:L306" si="49">$J86*J$263+($J120+$J150+$J180+$J218)*J$270</f>
        <v>301912.33759124082</v>
      </c>
      <c r="K291" s="162">
        <f t="shared" si="49"/>
        <v>301912.33759124082</v>
      </c>
      <c r="L291" s="163">
        <f t="shared" si="49"/>
        <v>316289.11557177617</v>
      </c>
      <c r="M291" s="165" t="s">
        <v>156</v>
      </c>
      <c r="N291" s="165" t="s">
        <v>156</v>
      </c>
      <c r="O291" s="166" t="s">
        <v>156</v>
      </c>
    </row>
    <row r="292" spans="2:15" x14ac:dyDescent="0.2">
      <c r="B292" s="363"/>
      <c r="C292" s="223" t="s">
        <v>153</v>
      </c>
      <c r="D292" s="162">
        <f t="shared" si="47"/>
        <v>168715.71806569339</v>
      </c>
      <c r="E292" s="162">
        <f t="shared" si="47"/>
        <v>168715.71806569339</v>
      </c>
      <c r="F292" s="163">
        <f t="shared" si="47"/>
        <v>176749.79987834551</v>
      </c>
      <c r="G292" s="162">
        <f t="shared" si="48"/>
        <v>200327.71576642332</v>
      </c>
      <c r="H292" s="162">
        <f t="shared" si="48"/>
        <v>200327.71576642332</v>
      </c>
      <c r="I292" s="163">
        <f t="shared" si="48"/>
        <v>209867.13080291974</v>
      </c>
      <c r="J292" s="162">
        <f t="shared" si="49"/>
        <v>209562.68138686128</v>
      </c>
      <c r="K292" s="162">
        <f t="shared" si="49"/>
        <v>209562.68138686128</v>
      </c>
      <c r="L292" s="163">
        <f t="shared" si="49"/>
        <v>219541.85669099761</v>
      </c>
      <c r="M292" s="165" t="s">
        <v>156</v>
      </c>
      <c r="N292" s="165" t="s">
        <v>156</v>
      </c>
      <c r="O292" s="166" t="s">
        <v>156</v>
      </c>
    </row>
    <row r="293" spans="2:15" x14ac:dyDescent="0.2">
      <c r="B293" s="363"/>
      <c r="C293" s="223" t="s">
        <v>154</v>
      </c>
      <c r="D293" s="162">
        <f t="shared" si="47"/>
        <v>225102.28699817514</v>
      </c>
      <c r="E293" s="162">
        <f t="shared" si="47"/>
        <v>225102.28699817514</v>
      </c>
      <c r="F293" s="163">
        <f t="shared" si="47"/>
        <v>235821.4435218978</v>
      </c>
      <c r="G293" s="162">
        <f t="shared" si="48"/>
        <v>232650.09543795616</v>
      </c>
      <c r="H293" s="162">
        <f t="shared" si="48"/>
        <v>232650.09543795616</v>
      </c>
      <c r="I293" s="163">
        <f t="shared" si="48"/>
        <v>243728.67141119222</v>
      </c>
      <c r="J293" s="162">
        <f t="shared" si="49"/>
        <v>244193.80246350361</v>
      </c>
      <c r="K293" s="162">
        <f t="shared" si="49"/>
        <v>244193.80246350361</v>
      </c>
      <c r="L293" s="163">
        <f t="shared" si="49"/>
        <v>255822.07877128955</v>
      </c>
      <c r="M293" s="165" t="s">
        <v>156</v>
      </c>
      <c r="N293" s="165" t="s">
        <v>156</v>
      </c>
      <c r="O293" s="166" t="s">
        <v>156</v>
      </c>
    </row>
    <row r="294" spans="2:15" x14ac:dyDescent="0.2">
      <c r="B294" s="363"/>
      <c r="C294" s="223" t="s">
        <v>217</v>
      </c>
      <c r="D294" s="162">
        <f t="shared" si="47"/>
        <v>184403.31992092455</v>
      </c>
      <c r="E294" s="162">
        <f t="shared" si="47"/>
        <v>184403.31992092455</v>
      </c>
      <c r="F294" s="163">
        <f t="shared" si="47"/>
        <v>193184.43039334955</v>
      </c>
      <c r="G294" s="162">
        <f t="shared" si="48"/>
        <v>178779.46265206809</v>
      </c>
      <c r="H294" s="162">
        <f t="shared" si="48"/>
        <v>178779.46265206809</v>
      </c>
      <c r="I294" s="163">
        <f t="shared" si="48"/>
        <v>187292.7703974047</v>
      </c>
      <c r="J294" s="162">
        <f t="shared" si="49"/>
        <v>186475.2673357664</v>
      </c>
      <c r="K294" s="162">
        <f t="shared" si="49"/>
        <v>186475.2673357664</v>
      </c>
      <c r="L294" s="163">
        <f t="shared" si="49"/>
        <v>195355.04197080294</v>
      </c>
      <c r="M294" s="165" t="s">
        <v>156</v>
      </c>
      <c r="N294" s="165" t="s">
        <v>156</v>
      </c>
      <c r="O294" s="166" t="s">
        <v>156</v>
      </c>
    </row>
    <row r="295" spans="2:15" x14ac:dyDescent="0.2">
      <c r="B295" s="363"/>
      <c r="C295" s="223" t="s">
        <v>155</v>
      </c>
      <c r="D295" s="162">
        <f t="shared" si="47"/>
        <v>184403.31992092455</v>
      </c>
      <c r="E295" s="162">
        <f t="shared" si="47"/>
        <v>184403.31992092455</v>
      </c>
      <c r="F295" s="163">
        <f t="shared" si="47"/>
        <v>193184.43039334955</v>
      </c>
      <c r="G295" s="162">
        <f t="shared" si="48"/>
        <v>249817.65973236004</v>
      </c>
      <c r="H295" s="162">
        <f t="shared" si="48"/>
        <v>249817.65973236004</v>
      </c>
      <c r="I295" s="163">
        <f t="shared" si="48"/>
        <v>261713.73876723438</v>
      </c>
      <c r="J295" s="162">
        <f t="shared" si="49"/>
        <v>257513.46441605833</v>
      </c>
      <c r="K295" s="162">
        <f t="shared" si="49"/>
        <v>257513.46441605833</v>
      </c>
      <c r="L295" s="163">
        <f t="shared" si="49"/>
        <v>269776.01034063264</v>
      </c>
      <c r="M295" s="165" t="s">
        <v>156</v>
      </c>
      <c r="N295" s="165" t="s">
        <v>156</v>
      </c>
      <c r="O295" s="166" t="s">
        <v>156</v>
      </c>
    </row>
    <row r="296" spans="2:15" ht="18" x14ac:dyDescent="0.2">
      <c r="B296" s="363"/>
      <c r="C296" s="223" t="s">
        <v>218</v>
      </c>
      <c r="D296" s="162">
        <f t="shared" si="47"/>
        <v>353119.03798661794</v>
      </c>
      <c r="E296" s="162">
        <f t="shared" si="47"/>
        <v>353119.03798661794</v>
      </c>
      <c r="F296" s="163">
        <f t="shared" si="47"/>
        <v>369934.23027169507</v>
      </c>
      <c r="G296" s="162">
        <f t="shared" si="48"/>
        <v>450145.37549878331</v>
      </c>
      <c r="H296" s="162">
        <f t="shared" si="48"/>
        <v>450145.37549878331</v>
      </c>
      <c r="I296" s="163">
        <f t="shared" si="48"/>
        <v>471580.86957015406</v>
      </c>
      <c r="J296" s="162">
        <f t="shared" si="49"/>
        <v>467076.14580291964</v>
      </c>
      <c r="K296" s="162">
        <f t="shared" si="49"/>
        <v>467076.14580291964</v>
      </c>
      <c r="L296" s="163">
        <f t="shared" si="49"/>
        <v>489317.86703163019</v>
      </c>
      <c r="M296" s="165" t="s">
        <v>156</v>
      </c>
      <c r="N296" s="165" t="s">
        <v>156</v>
      </c>
      <c r="O296" s="166" t="s">
        <v>156</v>
      </c>
    </row>
    <row r="297" spans="2:15" x14ac:dyDescent="0.2">
      <c r="B297" s="363"/>
      <c r="C297" s="223" t="s">
        <v>219</v>
      </c>
      <c r="D297" s="162">
        <f t="shared" si="47"/>
        <v>255441.5170012165</v>
      </c>
      <c r="E297" s="162">
        <f t="shared" si="47"/>
        <v>255441.5170012165</v>
      </c>
      <c r="F297" s="163">
        <f t="shared" si="47"/>
        <v>267605.39876317926</v>
      </c>
      <c r="G297" s="162">
        <f t="shared" si="48"/>
        <v>320855.85681265203</v>
      </c>
      <c r="H297" s="162">
        <f t="shared" si="48"/>
        <v>320855.85681265203</v>
      </c>
      <c r="I297" s="163">
        <f t="shared" si="48"/>
        <v>336134.70713706408</v>
      </c>
      <c r="J297" s="162">
        <f t="shared" si="49"/>
        <v>328551.66149635031</v>
      </c>
      <c r="K297" s="162">
        <f t="shared" si="49"/>
        <v>328551.66149635031</v>
      </c>
      <c r="L297" s="163">
        <f t="shared" si="49"/>
        <v>344196.97871046228</v>
      </c>
      <c r="M297" s="165" t="s">
        <v>156</v>
      </c>
      <c r="N297" s="165" t="s">
        <v>156</v>
      </c>
      <c r="O297" s="166" t="s">
        <v>156</v>
      </c>
    </row>
    <row r="298" spans="2:15" ht="18" x14ac:dyDescent="0.2">
      <c r="B298" s="363"/>
      <c r="C298" s="223" t="s">
        <v>220</v>
      </c>
      <c r="D298" s="162">
        <f t="shared" si="47"/>
        <v>306500.22115267639</v>
      </c>
      <c r="E298" s="162">
        <f t="shared" si="47"/>
        <v>306500.22115267639</v>
      </c>
      <c r="F298" s="163">
        <f t="shared" si="47"/>
        <v>321095.46977899433</v>
      </c>
      <c r="G298" s="162">
        <f t="shared" si="48"/>
        <v>340391.3610097323</v>
      </c>
      <c r="H298" s="162">
        <f t="shared" si="48"/>
        <v>340391.3610097323</v>
      </c>
      <c r="I298" s="163">
        <f t="shared" si="48"/>
        <v>356600.47343876725</v>
      </c>
      <c r="J298" s="162">
        <f t="shared" si="49"/>
        <v>359630.87271897803</v>
      </c>
      <c r="K298" s="162">
        <f t="shared" si="49"/>
        <v>359630.87271897803</v>
      </c>
      <c r="L298" s="163">
        <f t="shared" si="49"/>
        <v>376756.15237226279</v>
      </c>
      <c r="M298" s="165" t="s">
        <v>156</v>
      </c>
      <c r="N298" s="165" t="s">
        <v>156</v>
      </c>
      <c r="O298" s="166" t="s">
        <v>156</v>
      </c>
    </row>
    <row r="299" spans="2:15" ht="11.45" customHeight="1" x14ac:dyDescent="0.2">
      <c r="B299" s="363" t="s">
        <v>234</v>
      </c>
      <c r="C299" s="223" t="s">
        <v>152</v>
      </c>
      <c r="D299" s="162">
        <f t="shared" si="47"/>
        <v>233834.06538929438</v>
      </c>
      <c r="E299" s="162">
        <f t="shared" si="47"/>
        <v>233834.06538929438</v>
      </c>
      <c r="F299" s="163">
        <f t="shared" si="47"/>
        <v>244969.02088402276</v>
      </c>
      <c r="G299" s="162">
        <f t="shared" si="48"/>
        <v>286520.7282238442</v>
      </c>
      <c r="H299" s="162">
        <f t="shared" si="48"/>
        <v>286520.7282238442</v>
      </c>
      <c r="I299" s="163">
        <f t="shared" si="48"/>
        <v>300164.57242497971</v>
      </c>
      <c r="J299" s="162">
        <f t="shared" si="49"/>
        <v>301912.33759124082</v>
      </c>
      <c r="K299" s="162">
        <f t="shared" si="49"/>
        <v>301912.33759124082</v>
      </c>
      <c r="L299" s="163">
        <f t="shared" si="49"/>
        <v>316289.11557177617</v>
      </c>
      <c r="M299" s="165" t="s">
        <v>156</v>
      </c>
      <c r="N299" s="165" t="s">
        <v>156</v>
      </c>
      <c r="O299" s="166" t="s">
        <v>156</v>
      </c>
    </row>
    <row r="300" spans="2:15" x14ac:dyDescent="0.2">
      <c r="B300" s="363"/>
      <c r="C300" s="223" t="s">
        <v>153</v>
      </c>
      <c r="D300" s="162">
        <f t="shared" si="47"/>
        <v>168715.71806569339</v>
      </c>
      <c r="E300" s="162">
        <f t="shared" si="47"/>
        <v>168715.71806569339</v>
      </c>
      <c r="F300" s="163">
        <f t="shared" si="47"/>
        <v>176749.79987834551</v>
      </c>
      <c r="G300" s="162">
        <f t="shared" si="48"/>
        <v>200327.71576642332</v>
      </c>
      <c r="H300" s="162">
        <f t="shared" si="48"/>
        <v>200327.71576642332</v>
      </c>
      <c r="I300" s="163">
        <f t="shared" si="48"/>
        <v>209867.13080291974</v>
      </c>
      <c r="J300" s="162">
        <f t="shared" si="49"/>
        <v>209562.68138686128</v>
      </c>
      <c r="K300" s="162">
        <f t="shared" si="49"/>
        <v>209562.68138686128</v>
      </c>
      <c r="L300" s="163">
        <f t="shared" si="49"/>
        <v>219541.85669099761</v>
      </c>
      <c r="M300" s="165" t="s">
        <v>156</v>
      </c>
      <c r="N300" s="165" t="s">
        <v>156</v>
      </c>
      <c r="O300" s="166" t="s">
        <v>156</v>
      </c>
    </row>
    <row r="301" spans="2:15" x14ac:dyDescent="0.2">
      <c r="B301" s="363"/>
      <c r="C301" s="223" t="s">
        <v>154</v>
      </c>
      <c r="D301" s="162">
        <f t="shared" si="47"/>
        <v>225102.28699817514</v>
      </c>
      <c r="E301" s="162">
        <f t="shared" si="47"/>
        <v>225102.28699817514</v>
      </c>
      <c r="F301" s="163">
        <f t="shared" si="47"/>
        <v>235821.4435218978</v>
      </c>
      <c r="G301" s="162">
        <f t="shared" si="48"/>
        <v>232650.09543795616</v>
      </c>
      <c r="H301" s="162">
        <f t="shared" si="48"/>
        <v>232650.09543795616</v>
      </c>
      <c r="I301" s="163">
        <f t="shared" si="48"/>
        <v>243728.67141119222</v>
      </c>
      <c r="J301" s="162">
        <f t="shared" si="49"/>
        <v>244193.80246350361</v>
      </c>
      <c r="K301" s="162">
        <f t="shared" si="49"/>
        <v>244193.80246350361</v>
      </c>
      <c r="L301" s="163">
        <f t="shared" si="49"/>
        <v>255822.07877128955</v>
      </c>
      <c r="M301" s="165" t="s">
        <v>156</v>
      </c>
      <c r="N301" s="165" t="s">
        <v>156</v>
      </c>
      <c r="O301" s="166" t="s">
        <v>156</v>
      </c>
    </row>
    <row r="302" spans="2:15" x14ac:dyDescent="0.2">
      <c r="B302" s="363"/>
      <c r="C302" s="223" t="s">
        <v>217</v>
      </c>
      <c r="D302" s="162">
        <f t="shared" si="47"/>
        <v>184403.31992092455</v>
      </c>
      <c r="E302" s="162">
        <f t="shared" si="47"/>
        <v>184403.31992092455</v>
      </c>
      <c r="F302" s="163">
        <f t="shared" si="47"/>
        <v>193184.43039334955</v>
      </c>
      <c r="G302" s="162">
        <f t="shared" si="48"/>
        <v>178779.46265206809</v>
      </c>
      <c r="H302" s="162">
        <f t="shared" si="48"/>
        <v>178779.46265206809</v>
      </c>
      <c r="I302" s="163">
        <f t="shared" si="48"/>
        <v>187292.7703974047</v>
      </c>
      <c r="J302" s="162">
        <f t="shared" si="49"/>
        <v>186475.2673357664</v>
      </c>
      <c r="K302" s="162">
        <f t="shared" si="49"/>
        <v>186475.2673357664</v>
      </c>
      <c r="L302" s="163">
        <f t="shared" si="49"/>
        <v>195355.04197080294</v>
      </c>
      <c r="M302" s="165" t="s">
        <v>156</v>
      </c>
      <c r="N302" s="165" t="s">
        <v>156</v>
      </c>
      <c r="O302" s="166" t="s">
        <v>156</v>
      </c>
    </row>
    <row r="303" spans="2:15" ht="18" x14ac:dyDescent="0.2">
      <c r="B303" s="363"/>
      <c r="C303" s="223" t="s">
        <v>218</v>
      </c>
      <c r="D303" s="162">
        <f t="shared" si="47"/>
        <v>353119.03798661794</v>
      </c>
      <c r="E303" s="162">
        <f t="shared" si="47"/>
        <v>353119.03798661794</v>
      </c>
      <c r="F303" s="163">
        <f t="shared" si="47"/>
        <v>369934.23027169507</v>
      </c>
      <c r="G303" s="162">
        <f t="shared" si="48"/>
        <v>450145.37549878331</v>
      </c>
      <c r="H303" s="162">
        <f t="shared" si="48"/>
        <v>450145.37549878331</v>
      </c>
      <c r="I303" s="163">
        <f t="shared" si="48"/>
        <v>471580.86957015406</v>
      </c>
      <c r="J303" s="162">
        <f t="shared" si="49"/>
        <v>467076.14580291964</v>
      </c>
      <c r="K303" s="162">
        <f t="shared" si="49"/>
        <v>467076.14580291964</v>
      </c>
      <c r="L303" s="163">
        <f t="shared" si="49"/>
        <v>489317.86703163019</v>
      </c>
      <c r="M303" s="165" t="s">
        <v>156</v>
      </c>
      <c r="N303" s="165" t="s">
        <v>156</v>
      </c>
      <c r="O303" s="166" t="s">
        <v>156</v>
      </c>
    </row>
    <row r="304" spans="2:15" ht="18" x14ac:dyDescent="0.2">
      <c r="B304" s="363"/>
      <c r="C304" s="223" t="s">
        <v>220</v>
      </c>
      <c r="D304" s="162">
        <f t="shared" si="47"/>
        <v>306500.22115267639</v>
      </c>
      <c r="E304" s="162">
        <f t="shared" si="47"/>
        <v>306500.22115267639</v>
      </c>
      <c r="F304" s="163">
        <f t="shared" si="47"/>
        <v>321095.46977899433</v>
      </c>
      <c r="G304" s="162">
        <f t="shared" si="48"/>
        <v>340391.3610097323</v>
      </c>
      <c r="H304" s="162">
        <f t="shared" si="48"/>
        <v>340391.3610097323</v>
      </c>
      <c r="I304" s="163">
        <f t="shared" si="48"/>
        <v>356600.47343876725</v>
      </c>
      <c r="J304" s="162">
        <f t="shared" si="49"/>
        <v>359630.87271897803</v>
      </c>
      <c r="K304" s="162">
        <f t="shared" si="49"/>
        <v>359630.87271897803</v>
      </c>
      <c r="L304" s="163">
        <f t="shared" si="49"/>
        <v>376756.15237226279</v>
      </c>
      <c r="M304" s="165" t="s">
        <v>156</v>
      </c>
      <c r="N304" s="165" t="s">
        <v>156</v>
      </c>
      <c r="O304" s="166" t="s">
        <v>156</v>
      </c>
    </row>
    <row r="305" spans="1:16" ht="18" x14ac:dyDescent="0.2">
      <c r="B305" s="363"/>
      <c r="C305" s="223" t="s">
        <v>223</v>
      </c>
      <c r="D305" s="162">
        <f t="shared" si="47"/>
        <v>336839.45115571772</v>
      </c>
      <c r="E305" s="162">
        <f t="shared" si="47"/>
        <v>336839.45115571772</v>
      </c>
      <c r="F305" s="163">
        <f t="shared" si="47"/>
        <v>352879.42502027575</v>
      </c>
      <c r="G305" s="162">
        <f t="shared" si="48"/>
        <v>428597.1223844281</v>
      </c>
      <c r="H305" s="162">
        <f t="shared" si="48"/>
        <v>428597.1223844281</v>
      </c>
      <c r="I305" s="163">
        <f t="shared" si="48"/>
        <v>449006.50916463905</v>
      </c>
      <c r="J305" s="162">
        <f t="shared" si="49"/>
        <v>443988.73175182473</v>
      </c>
      <c r="K305" s="162">
        <f t="shared" si="49"/>
        <v>443988.73175182473</v>
      </c>
      <c r="L305" s="163">
        <f t="shared" si="49"/>
        <v>465131.05231143552</v>
      </c>
      <c r="M305" s="165" t="s">
        <v>156</v>
      </c>
      <c r="N305" s="165" t="s">
        <v>156</v>
      </c>
      <c r="O305" s="166" t="s">
        <v>156</v>
      </c>
    </row>
    <row r="306" spans="1:16" ht="11.45" customHeight="1" x14ac:dyDescent="0.2">
      <c r="B306" s="363" t="s">
        <v>235</v>
      </c>
      <c r="C306" s="223" t="s">
        <v>152</v>
      </c>
      <c r="D306" s="162">
        <f t="shared" si="47"/>
        <v>233834.06538929438</v>
      </c>
      <c r="E306" s="162">
        <f t="shared" si="47"/>
        <v>233834.06538929438</v>
      </c>
      <c r="F306" s="163">
        <f t="shared" si="47"/>
        <v>244969.02088402276</v>
      </c>
      <c r="G306" s="162">
        <f t="shared" si="48"/>
        <v>286520.7282238442</v>
      </c>
      <c r="H306" s="162">
        <f t="shared" si="48"/>
        <v>286520.7282238442</v>
      </c>
      <c r="I306" s="163">
        <f t="shared" si="48"/>
        <v>300164.57242497971</v>
      </c>
      <c r="J306" s="162">
        <f t="shared" si="49"/>
        <v>301912.33759124082</v>
      </c>
      <c r="K306" s="162">
        <f t="shared" si="49"/>
        <v>301912.33759124082</v>
      </c>
      <c r="L306" s="163">
        <f t="shared" si="49"/>
        <v>316289.11557177617</v>
      </c>
      <c r="M306" s="165" t="s">
        <v>156</v>
      </c>
      <c r="N306" s="165" t="s">
        <v>156</v>
      </c>
      <c r="O306" s="166" t="s">
        <v>156</v>
      </c>
    </row>
    <row r="307" spans="1:16" x14ac:dyDescent="0.2">
      <c r="B307" s="363"/>
      <c r="C307" s="223" t="s">
        <v>154</v>
      </c>
      <c r="D307" s="162">
        <f t="shared" ref="D307:F310" si="50">$D102*D$263+($D136+$D166+$D196+$D234)*D$270</f>
        <v>298360.42773722624</v>
      </c>
      <c r="E307" s="162">
        <f t="shared" si="50"/>
        <v>298360.42773722624</v>
      </c>
      <c r="F307" s="163">
        <f t="shared" si="50"/>
        <v>312568.06715328468</v>
      </c>
      <c r="G307" s="162">
        <f t="shared" ref="G307:I310" si="51">$G102*G$263+($G136+$G166+$G196+$G234)*G$270</f>
        <v>329617.23445255472</v>
      </c>
      <c r="H307" s="162">
        <f t="shared" si="51"/>
        <v>329617.23445255472</v>
      </c>
      <c r="I307" s="163">
        <f t="shared" si="51"/>
        <v>345313.29323600978</v>
      </c>
      <c r="J307" s="162">
        <f t="shared" ref="J307:L310" si="52">$J102*J$263+($J136+$J166+$J196+$J234)*J$270</f>
        <v>348087.16569343058</v>
      </c>
      <c r="K307" s="162">
        <f t="shared" si="52"/>
        <v>348087.16569343058</v>
      </c>
      <c r="L307" s="163">
        <f t="shared" si="52"/>
        <v>364662.74501216551</v>
      </c>
      <c r="M307" s="165" t="s">
        <v>156</v>
      </c>
      <c r="N307" s="165" t="s">
        <v>156</v>
      </c>
      <c r="O307" s="166" t="s">
        <v>156</v>
      </c>
    </row>
    <row r="308" spans="1:16" ht="18" x14ac:dyDescent="0.2">
      <c r="B308" s="363"/>
      <c r="C308" s="223" t="s">
        <v>218</v>
      </c>
      <c r="D308" s="162">
        <f t="shared" si="50"/>
        <v>353119.03798661794</v>
      </c>
      <c r="E308" s="162">
        <f t="shared" si="50"/>
        <v>353119.03798661794</v>
      </c>
      <c r="F308" s="163">
        <f t="shared" si="50"/>
        <v>369934.23027169507</v>
      </c>
      <c r="G308" s="162">
        <f t="shared" si="51"/>
        <v>450145.37549878331</v>
      </c>
      <c r="H308" s="162">
        <f t="shared" si="51"/>
        <v>450145.37549878331</v>
      </c>
      <c r="I308" s="163">
        <f t="shared" si="51"/>
        <v>471580.86957015406</v>
      </c>
      <c r="J308" s="162">
        <f t="shared" si="52"/>
        <v>467076.14580291964</v>
      </c>
      <c r="K308" s="162">
        <f t="shared" si="52"/>
        <v>467076.14580291964</v>
      </c>
      <c r="L308" s="163">
        <f t="shared" si="52"/>
        <v>489317.86703163019</v>
      </c>
      <c r="M308" s="165" t="s">
        <v>156</v>
      </c>
      <c r="N308" s="165" t="s">
        <v>156</v>
      </c>
      <c r="O308" s="166" t="s">
        <v>156</v>
      </c>
    </row>
    <row r="309" spans="1:16" ht="18" x14ac:dyDescent="0.2">
      <c r="B309" s="363"/>
      <c r="C309" s="223" t="s">
        <v>220</v>
      </c>
      <c r="D309" s="162">
        <f t="shared" si="50"/>
        <v>306500.22115267639</v>
      </c>
      <c r="E309" s="162">
        <f t="shared" si="50"/>
        <v>306500.22115267639</v>
      </c>
      <c r="F309" s="163">
        <f t="shared" si="50"/>
        <v>321095.46977899433</v>
      </c>
      <c r="G309" s="162">
        <f t="shared" si="51"/>
        <v>340391.3610097323</v>
      </c>
      <c r="H309" s="162">
        <f t="shared" si="51"/>
        <v>340391.3610097323</v>
      </c>
      <c r="I309" s="163">
        <f t="shared" si="51"/>
        <v>356600.47343876725</v>
      </c>
      <c r="J309" s="162">
        <f t="shared" si="52"/>
        <v>359630.87271897803</v>
      </c>
      <c r="K309" s="162">
        <f t="shared" si="52"/>
        <v>359630.87271897803</v>
      </c>
      <c r="L309" s="163">
        <f t="shared" si="52"/>
        <v>376756.15237226279</v>
      </c>
      <c r="M309" s="165" t="s">
        <v>156</v>
      </c>
      <c r="N309" s="165" t="s">
        <v>156</v>
      </c>
      <c r="O309" s="166" t="s">
        <v>156</v>
      </c>
    </row>
    <row r="310" spans="1:16" ht="18" x14ac:dyDescent="0.2">
      <c r="B310" s="363"/>
      <c r="C310" s="223" t="s">
        <v>223</v>
      </c>
      <c r="D310" s="162">
        <f t="shared" si="50"/>
        <v>336839.45115571772</v>
      </c>
      <c r="E310" s="162">
        <f t="shared" si="50"/>
        <v>336839.45115571772</v>
      </c>
      <c r="F310" s="163">
        <f t="shared" si="50"/>
        <v>352879.42502027575</v>
      </c>
      <c r="G310" s="162">
        <f t="shared" si="51"/>
        <v>428597.1223844281</v>
      </c>
      <c r="H310" s="162">
        <f t="shared" si="51"/>
        <v>428597.1223844281</v>
      </c>
      <c r="I310" s="163">
        <f t="shared" si="51"/>
        <v>449006.50916463905</v>
      </c>
      <c r="J310" s="162">
        <f t="shared" si="52"/>
        <v>443988.73175182473</v>
      </c>
      <c r="K310" s="162">
        <f t="shared" si="52"/>
        <v>443988.73175182473</v>
      </c>
      <c r="L310" s="163">
        <f t="shared" si="52"/>
        <v>465131.05231143552</v>
      </c>
      <c r="M310" s="165" t="s">
        <v>156</v>
      </c>
      <c r="N310" s="165" t="s">
        <v>156</v>
      </c>
      <c r="O310" s="166" t="s">
        <v>156</v>
      </c>
    </row>
    <row r="311" spans="1:16" x14ac:dyDescent="0.2">
      <c r="B311" s="345" t="s">
        <v>175</v>
      </c>
      <c r="C311" s="346"/>
      <c r="D311" s="162">
        <f>$D106*D$264</f>
        <v>35979.15543552312</v>
      </c>
      <c r="E311" s="162">
        <f>$D106*E$264</f>
        <v>35979.15543552312</v>
      </c>
      <c r="F311" s="163">
        <f>$D106*F$264</f>
        <v>37778.11320729927</v>
      </c>
      <c r="G311" s="162">
        <f>$G106*G$264</f>
        <v>40500.161608564486</v>
      </c>
      <c r="H311" s="162">
        <f>$G106*H$264</f>
        <v>40500.161608564486</v>
      </c>
      <c r="I311" s="163">
        <f>$G106*I$264</f>
        <v>42525.169688992697</v>
      </c>
      <c r="J311" s="162">
        <f>$J106*J$264</f>
        <v>42551.203496836984</v>
      </c>
      <c r="K311" s="162">
        <f>$J106*K$264</f>
        <v>42551.203496836984</v>
      </c>
      <c r="L311" s="163">
        <f>$J106*L$264</f>
        <v>44678.763671678826</v>
      </c>
      <c r="M311" s="165" t="s">
        <v>156</v>
      </c>
      <c r="N311" s="165" t="s">
        <v>156</v>
      </c>
      <c r="O311" s="166" t="s">
        <v>156</v>
      </c>
    </row>
    <row r="312" spans="1:16" x14ac:dyDescent="0.2">
      <c r="B312" s="345" t="s">
        <v>176</v>
      </c>
      <c r="C312" s="346"/>
      <c r="D312" s="162">
        <f>$D107*D$265</f>
        <v>270621.70316301705</v>
      </c>
      <c r="E312" s="162">
        <f>$D107*E$265</f>
        <v>270621.70316301705</v>
      </c>
      <c r="F312" s="163">
        <f>$D107*F$265</f>
        <v>284152.78832116781</v>
      </c>
      <c r="G312" s="162">
        <f>$G107*G$265</f>
        <v>338277.12895377132</v>
      </c>
      <c r="H312" s="162">
        <f>$G107*H$265</f>
        <v>338277.12895377132</v>
      </c>
      <c r="I312" s="163">
        <f>$G107*I$265</f>
        <v>355190.98540145985</v>
      </c>
      <c r="J312" s="162">
        <f>$J107*J$265</f>
        <v>372104.84184914851</v>
      </c>
      <c r="K312" s="162">
        <f>$J107*K$265</f>
        <v>372104.84184914851</v>
      </c>
      <c r="L312" s="163">
        <f>$J107*L$265</f>
        <v>390710.08394160582</v>
      </c>
      <c r="M312" s="165" t="s">
        <v>156</v>
      </c>
      <c r="N312" s="165" t="s">
        <v>156</v>
      </c>
      <c r="O312" s="166" t="s">
        <v>156</v>
      </c>
    </row>
    <row r="313" spans="1:16" ht="13.5" thickBot="1" x14ac:dyDescent="0.25">
      <c r="B313" s="371" t="s">
        <v>177</v>
      </c>
      <c r="C313" s="372"/>
      <c r="D313" s="162">
        <f>$D108*D$266</f>
        <v>7611.235401459855</v>
      </c>
      <c r="E313" s="162">
        <f>$D108*E$266</f>
        <v>7611.235401459855</v>
      </c>
      <c r="F313" s="163">
        <f>$D108*F$266</f>
        <v>7991.7971715328458</v>
      </c>
      <c r="G313" s="162">
        <f>$G108*G$266</f>
        <v>14376.77798053528</v>
      </c>
      <c r="H313" s="162">
        <f>$G108*H$266</f>
        <v>14376.77798053528</v>
      </c>
      <c r="I313" s="163">
        <f>$G108*I$266</f>
        <v>15095.616879562042</v>
      </c>
      <c r="J313" s="162">
        <f>$J108*J$266</f>
        <v>16068.163625304138</v>
      </c>
      <c r="K313" s="162">
        <f>$J108*K$266</f>
        <v>16068.163625304138</v>
      </c>
      <c r="L313" s="163">
        <f>$J108*L$266</f>
        <v>16871.57180656934</v>
      </c>
      <c r="M313" s="165" t="s">
        <v>156</v>
      </c>
      <c r="N313" s="165" t="s">
        <v>156</v>
      </c>
      <c r="O313" s="166" t="s">
        <v>156</v>
      </c>
    </row>
    <row r="314" spans="1:16" s="212" customFormat="1" ht="61.5" customHeight="1" x14ac:dyDescent="0.2">
      <c r="A314" s="214"/>
      <c r="B314" s="352" t="s">
        <v>163</v>
      </c>
      <c r="C314" s="352"/>
      <c r="D314" s="47"/>
      <c r="E314" s="48"/>
      <c r="F314" s="48"/>
      <c r="G314" s="48"/>
      <c r="H314" s="48"/>
      <c r="I314" s="48"/>
      <c r="J314" s="48"/>
      <c r="K314" s="48"/>
      <c r="L314" s="48"/>
      <c r="M314" s="48"/>
      <c r="N314" s="48"/>
      <c r="O314" s="49">
        <f>SUMPRODUCT('[2]Нормативы ОО'!D330:O367,'[2]Нормативы ОО'!$D$507:$O$544)</f>
        <v>3222970487.6398554</v>
      </c>
    </row>
    <row r="315" spans="1:16" s="212" customFormat="1" ht="39.75" customHeight="1" outlineLevel="1" x14ac:dyDescent="0.2">
      <c r="B315" s="342" t="s">
        <v>164</v>
      </c>
      <c r="C315" s="342"/>
      <c r="D315" s="216"/>
      <c r="E315" s="216"/>
      <c r="F315" s="216"/>
    </row>
    <row r="316" spans="1:16" s="212" customFormat="1" ht="11.45" customHeight="1" outlineLevel="1" x14ac:dyDescent="0.2">
      <c r="B316" s="115"/>
      <c r="C316" s="115"/>
      <c r="D316" s="224" t="s">
        <v>228</v>
      </c>
      <c r="E316" s="224" t="s">
        <v>229</v>
      </c>
      <c r="F316" s="225" t="s">
        <v>230</v>
      </c>
      <c r="G316" s="224" t="s">
        <v>228</v>
      </c>
      <c r="H316" s="224" t="s">
        <v>229</v>
      </c>
      <c r="I316" s="225" t="s">
        <v>230</v>
      </c>
      <c r="J316" s="224" t="s">
        <v>228</v>
      </c>
      <c r="K316" s="224" t="s">
        <v>229</v>
      </c>
      <c r="L316" s="225" t="s">
        <v>230</v>
      </c>
      <c r="M316" s="224" t="s">
        <v>228</v>
      </c>
      <c r="N316" s="224" t="s">
        <v>229</v>
      </c>
      <c r="O316" s="227" t="s">
        <v>230</v>
      </c>
    </row>
    <row r="317" spans="1:16" s="212" customFormat="1" ht="11.45" customHeight="1" outlineLevel="1" x14ac:dyDescent="0.2">
      <c r="B317" s="361" t="s">
        <v>231</v>
      </c>
      <c r="C317" s="222" t="s">
        <v>190</v>
      </c>
      <c r="D317" s="167">
        <v>0.2</v>
      </c>
      <c r="E317" s="167">
        <v>0.2</v>
      </c>
      <c r="F317" s="117">
        <v>0.2</v>
      </c>
      <c r="G317" s="167">
        <v>0.2</v>
      </c>
      <c r="H317" s="167">
        <v>0.2</v>
      </c>
      <c r="I317" s="117">
        <v>0.2</v>
      </c>
      <c r="J317" s="167">
        <v>0.2</v>
      </c>
      <c r="K317" s="167">
        <v>0.2</v>
      </c>
      <c r="L317" s="117">
        <v>0.2</v>
      </c>
      <c r="M317" s="167">
        <v>0.2</v>
      </c>
      <c r="N317" s="167">
        <v>0.2</v>
      </c>
      <c r="O317" s="117">
        <v>0.2</v>
      </c>
      <c r="P317" s="237"/>
    </row>
    <row r="318" spans="1:16" s="212" customFormat="1" ht="10.9" customHeight="1" outlineLevel="1" x14ac:dyDescent="0.2">
      <c r="B318" s="362"/>
      <c r="C318" s="223" t="s">
        <v>194</v>
      </c>
      <c r="D318" s="168">
        <f t="shared" ref="D318:D323" si="53">D$317</f>
        <v>0.2</v>
      </c>
      <c r="E318" s="169">
        <v>0.20849999999999999</v>
      </c>
      <c r="F318" s="117">
        <v>0.2</v>
      </c>
      <c r="G318" s="168">
        <f t="shared" ref="G318:G323" si="54">G$317</f>
        <v>0.2</v>
      </c>
      <c r="H318" s="169">
        <v>0.20849999999999999</v>
      </c>
      <c r="I318" s="117">
        <v>0.2</v>
      </c>
      <c r="J318" s="168">
        <f t="shared" ref="J318:J323" si="55">J$317</f>
        <v>0.2</v>
      </c>
      <c r="K318" s="169">
        <v>0.20849999999999999</v>
      </c>
      <c r="L318" s="117">
        <v>0.2</v>
      </c>
      <c r="M318" s="168">
        <f t="shared" ref="M318:M323" si="56">M$317</f>
        <v>0.2</v>
      </c>
      <c r="N318" s="169">
        <v>0.20849999999999999</v>
      </c>
      <c r="O318" s="117">
        <v>0.2</v>
      </c>
      <c r="P318" s="237"/>
    </row>
    <row r="319" spans="1:16" s="212" customFormat="1" ht="10.9" customHeight="1" outlineLevel="1" x14ac:dyDescent="0.2">
      <c r="B319" s="362"/>
      <c r="C319" s="223" t="s">
        <v>198</v>
      </c>
      <c r="D319" s="168">
        <f t="shared" si="53"/>
        <v>0.2</v>
      </c>
      <c r="E319" s="169">
        <v>0.22939999999999999</v>
      </c>
      <c r="F319" s="117">
        <v>0.2</v>
      </c>
      <c r="G319" s="168">
        <f t="shared" si="54"/>
        <v>0.2</v>
      </c>
      <c r="H319" s="169">
        <v>0.22939999999999999</v>
      </c>
      <c r="I319" s="117">
        <v>0.2</v>
      </c>
      <c r="J319" s="168">
        <f t="shared" si="55"/>
        <v>0.2</v>
      </c>
      <c r="K319" s="169">
        <v>0.22939999999999999</v>
      </c>
      <c r="L319" s="117">
        <v>0.2</v>
      </c>
      <c r="M319" s="168">
        <f t="shared" si="56"/>
        <v>0.2</v>
      </c>
      <c r="N319" s="169">
        <v>0.22939999999999999</v>
      </c>
      <c r="O319" s="117">
        <v>0.2</v>
      </c>
      <c r="P319" s="237"/>
    </row>
    <row r="320" spans="1:16" s="212" customFormat="1" ht="10.9" customHeight="1" outlineLevel="1" x14ac:dyDescent="0.2">
      <c r="B320" s="362"/>
      <c r="C320" s="223" t="s">
        <v>202</v>
      </c>
      <c r="D320" s="168">
        <f t="shared" si="53"/>
        <v>0.2</v>
      </c>
      <c r="E320" s="169">
        <v>0.26729999999999998</v>
      </c>
      <c r="F320" s="117">
        <v>0.2</v>
      </c>
      <c r="G320" s="168">
        <f t="shared" si="54"/>
        <v>0.2</v>
      </c>
      <c r="H320" s="169">
        <v>0.26729999999999998</v>
      </c>
      <c r="I320" s="117">
        <v>0.2</v>
      </c>
      <c r="J320" s="168">
        <f t="shared" si="55"/>
        <v>0.2</v>
      </c>
      <c r="K320" s="169">
        <v>0.26729999999999998</v>
      </c>
      <c r="L320" s="117">
        <v>0.2</v>
      </c>
      <c r="M320" s="168">
        <f t="shared" si="56"/>
        <v>0.2</v>
      </c>
      <c r="N320" s="169">
        <v>0.26729999999999998</v>
      </c>
      <c r="O320" s="117">
        <v>0.2</v>
      </c>
      <c r="P320" s="237"/>
    </row>
    <row r="321" spans="2:16" s="212" customFormat="1" ht="10.9" customHeight="1" outlineLevel="1" x14ac:dyDescent="0.2">
      <c r="B321" s="362"/>
      <c r="C321" s="223" t="s">
        <v>206</v>
      </c>
      <c r="D321" s="168">
        <f t="shared" si="53"/>
        <v>0.2</v>
      </c>
      <c r="E321" s="169">
        <v>0.33329999999999999</v>
      </c>
      <c r="F321" s="117">
        <v>0.2</v>
      </c>
      <c r="G321" s="168">
        <f t="shared" si="54"/>
        <v>0.2</v>
      </c>
      <c r="H321" s="169">
        <v>0.33329999999999999</v>
      </c>
      <c r="I321" s="117">
        <v>0.2</v>
      </c>
      <c r="J321" s="168">
        <f t="shared" si="55"/>
        <v>0.2</v>
      </c>
      <c r="K321" s="169">
        <v>0.33329999999999999</v>
      </c>
      <c r="L321" s="117">
        <v>0.2</v>
      </c>
      <c r="M321" s="168">
        <f t="shared" si="56"/>
        <v>0.2</v>
      </c>
      <c r="N321" s="169">
        <v>0.33329999999999999</v>
      </c>
      <c r="O321" s="117">
        <v>0.2</v>
      </c>
      <c r="P321" s="237"/>
    </row>
    <row r="322" spans="2:16" s="212" customFormat="1" ht="10.9" customHeight="1" outlineLevel="1" x14ac:dyDescent="0.2">
      <c r="B322" s="362"/>
      <c r="C322" s="223" t="s">
        <v>210</v>
      </c>
      <c r="D322" s="168">
        <f t="shared" si="53"/>
        <v>0.2</v>
      </c>
      <c r="E322" s="169">
        <v>0.33329999999999999</v>
      </c>
      <c r="F322" s="117">
        <v>0.15</v>
      </c>
      <c r="G322" s="168">
        <f t="shared" si="54"/>
        <v>0.2</v>
      </c>
      <c r="H322" s="169">
        <v>0.33329999999999999</v>
      </c>
      <c r="I322" s="117">
        <v>0.15</v>
      </c>
      <c r="J322" s="168">
        <f t="shared" si="55"/>
        <v>0.2</v>
      </c>
      <c r="K322" s="169">
        <v>0.40820000000000001</v>
      </c>
      <c r="L322" s="117">
        <v>0.15</v>
      </c>
      <c r="M322" s="168">
        <f t="shared" si="56"/>
        <v>0.2</v>
      </c>
      <c r="N322" s="169">
        <v>0.40820000000000001</v>
      </c>
      <c r="O322" s="117">
        <v>0.15</v>
      </c>
      <c r="P322" s="237"/>
    </row>
    <row r="323" spans="2:16" s="212" customFormat="1" ht="10.9" customHeight="1" outlineLevel="1" x14ac:dyDescent="0.2">
      <c r="B323" s="362"/>
      <c r="C323" s="223" t="s">
        <v>214</v>
      </c>
      <c r="D323" s="168">
        <f t="shared" si="53"/>
        <v>0.2</v>
      </c>
      <c r="E323" s="169">
        <v>0.33329999999999999</v>
      </c>
      <c r="F323" s="117">
        <v>0.1</v>
      </c>
      <c r="G323" s="168">
        <f t="shared" si="54"/>
        <v>0.2</v>
      </c>
      <c r="H323" s="169">
        <v>0.33329999999999999</v>
      </c>
      <c r="I323" s="117">
        <v>0.1</v>
      </c>
      <c r="J323" s="168">
        <f t="shared" si="55"/>
        <v>0.2</v>
      </c>
      <c r="K323" s="169">
        <v>0.57740000000000002</v>
      </c>
      <c r="L323" s="117">
        <v>0.1</v>
      </c>
      <c r="M323" s="168">
        <f t="shared" si="56"/>
        <v>0.2</v>
      </c>
      <c r="N323" s="169">
        <v>0.57740000000000002</v>
      </c>
      <c r="O323" s="117">
        <v>0.1</v>
      </c>
      <c r="P323" s="237"/>
    </row>
    <row r="324" spans="2:16" s="212" customFormat="1" ht="63" customHeight="1" outlineLevel="1" x14ac:dyDescent="0.2">
      <c r="B324" s="249" t="s">
        <v>174</v>
      </c>
      <c r="C324" s="238"/>
      <c r="D324" s="170">
        <v>0.15</v>
      </c>
      <c r="E324" s="170">
        <v>0.15</v>
      </c>
      <c r="F324" s="171">
        <v>0.15</v>
      </c>
      <c r="G324" s="170">
        <v>0.15</v>
      </c>
      <c r="H324" s="170">
        <v>0.15</v>
      </c>
      <c r="I324" s="171">
        <v>0.15</v>
      </c>
      <c r="J324" s="170">
        <v>0.15</v>
      </c>
      <c r="K324" s="170">
        <v>0.15</v>
      </c>
      <c r="L324" s="171">
        <v>0.15</v>
      </c>
      <c r="M324" s="170">
        <v>0.15</v>
      </c>
      <c r="N324" s="170">
        <v>0.15</v>
      </c>
      <c r="O324" s="172">
        <v>0.15</v>
      </c>
    </row>
    <row r="325" spans="2:16" s="212" customFormat="1" ht="42.75" customHeight="1" outlineLevel="1" x14ac:dyDescent="0.2">
      <c r="B325" s="249" t="s">
        <v>175</v>
      </c>
      <c r="C325" s="238"/>
      <c r="D325" s="168">
        <f t="shared" ref="D325:E327" si="57">D$317/(1+$D250+D257)</f>
        <v>0.2</v>
      </c>
      <c r="E325" s="168">
        <f>E$317/(1+$D250+E257)</f>
        <v>0.2</v>
      </c>
      <c r="F325" s="117">
        <f>E325/(1+F$255)</f>
        <v>0.19047619047619047</v>
      </c>
      <c r="G325" s="168">
        <f t="shared" ref="G325:H327" si="58">G$317/(1+$D250+G257)</f>
        <v>0.2</v>
      </c>
      <c r="H325" s="168">
        <f t="shared" si="58"/>
        <v>0.2</v>
      </c>
      <c r="I325" s="117">
        <f>H325/(1+I$255)</f>
        <v>0.19047619047619047</v>
      </c>
      <c r="J325" s="168">
        <f t="shared" ref="J325:K327" si="59">J$317/(1+$D250+J257)</f>
        <v>0.2</v>
      </c>
      <c r="K325" s="168">
        <f t="shared" si="59"/>
        <v>0.2</v>
      </c>
      <c r="L325" s="117">
        <f>K325/(1+L$255)</f>
        <v>0.19047619047619047</v>
      </c>
      <c r="M325" s="153" t="s">
        <v>156</v>
      </c>
      <c r="N325" s="153" t="s">
        <v>156</v>
      </c>
      <c r="O325" s="154" t="s">
        <v>156</v>
      </c>
    </row>
    <row r="326" spans="2:16" s="212" customFormat="1" ht="45.75" customHeight="1" outlineLevel="1" x14ac:dyDescent="0.2">
      <c r="B326" s="249" t="s">
        <v>176</v>
      </c>
      <c r="C326" s="238"/>
      <c r="D326" s="168">
        <f t="shared" si="57"/>
        <v>0.2</v>
      </c>
      <c r="E326" s="168">
        <f t="shared" si="57"/>
        <v>0.2</v>
      </c>
      <c r="F326" s="117">
        <f>E326/(1+F$255)</f>
        <v>0.19047619047619047</v>
      </c>
      <c r="G326" s="168">
        <f t="shared" si="58"/>
        <v>0.2</v>
      </c>
      <c r="H326" s="168">
        <f t="shared" si="58"/>
        <v>0.2</v>
      </c>
      <c r="I326" s="117">
        <f>H326/(1+I$255)</f>
        <v>0.19047619047619047</v>
      </c>
      <c r="J326" s="168">
        <f t="shared" si="59"/>
        <v>0.2</v>
      </c>
      <c r="K326" s="168">
        <f t="shared" si="59"/>
        <v>0.2</v>
      </c>
      <c r="L326" s="117">
        <f>K326/(1+L$255)</f>
        <v>0.19047619047619047</v>
      </c>
      <c r="M326" s="153" t="s">
        <v>156</v>
      </c>
      <c r="N326" s="153" t="s">
        <v>156</v>
      </c>
      <c r="O326" s="154" t="s">
        <v>156</v>
      </c>
    </row>
    <row r="327" spans="2:16" s="212" customFormat="1" ht="39.75" customHeight="1" outlineLevel="1" x14ac:dyDescent="0.2">
      <c r="B327" s="249" t="s">
        <v>177</v>
      </c>
      <c r="C327" s="238"/>
      <c r="D327" s="168">
        <f t="shared" si="57"/>
        <v>0.2</v>
      </c>
      <c r="E327" s="168">
        <f t="shared" si="57"/>
        <v>0.2</v>
      </c>
      <c r="F327" s="117">
        <f>E327/(1+F$255)</f>
        <v>0.19047619047619047</v>
      </c>
      <c r="G327" s="168">
        <f t="shared" si="58"/>
        <v>0.2</v>
      </c>
      <c r="H327" s="168">
        <f t="shared" si="58"/>
        <v>0.2</v>
      </c>
      <c r="I327" s="117">
        <f>H327/(1+I$255)</f>
        <v>0.19047619047619047</v>
      </c>
      <c r="J327" s="168">
        <f t="shared" si="59"/>
        <v>0.2</v>
      </c>
      <c r="K327" s="168">
        <f t="shared" si="59"/>
        <v>0.2</v>
      </c>
      <c r="L327" s="117">
        <f>K327/(1+L$255)</f>
        <v>0.19047619047619047</v>
      </c>
      <c r="M327" s="153" t="s">
        <v>156</v>
      </c>
      <c r="N327" s="153" t="s">
        <v>156</v>
      </c>
      <c r="O327" s="154" t="s">
        <v>156</v>
      </c>
    </row>
    <row r="328" spans="2:16" s="212" customFormat="1" ht="59.25" customHeight="1" x14ac:dyDescent="0.2">
      <c r="B328" s="342" t="s">
        <v>252</v>
      </c>
      <c r="C328" s="342"/>
      <c r="D328" s="215"/>
      <c r="E328" s="215"/>
      <c r="F328" s="215"/>
      <c r="G328" s="215"/>
      <c r="H328" s="215"/>
      <c r="I328" s="215"/>
      <c r="J328" s="215"/>
      <c r="K328" s="215"/>
      <c r="L328" s="215"/>
      <c r="M328" s="215"/>
      <c r="N328" s="215"/>
      <c r="O328" s="215"/>
    </row>
    <row r="329" spans="2:16" s="212" customFormat="1" ht="11.45" customHeight="1" x14ac:dyDescent="0.2">
      <c r="B329" s="115"/>
      <c r="C329" s="115"/>
      <c r="D329" s="224" t="s">
        <v>228</v>
      </c>
      <c r="E329" s="224" t="s">
        <v>229</v>
      </c>
      <c r="F329" s="225" t="s">
        <v>230</v>
      </c>
      <c r="G329" s="224" t="s">
        <v>228</v>
      </c>
      <c r="H329" s="224" t="s">
        <v>229</v>
      </c>
      <c r="I329" s="225" t="s">
        <v>230</v>
      </c>
      <c r="J329" s="224" t="s">
        <v>228</v>
      </c>
      <c r="K329" s="224" t="s">
        <v>229</v>
      </c>
      <c r="L329" s="225" t="s">
        <v>230</v>
      </c>
      <c r="M329" s="224" t="s">
        <v>228</v>
      </c>
      <c r="N329" s="224" t="s">
        <v>229</v>
      </c>
      <c r="O329" s="227" t="s">
        <v>230</v>
      </c>
    </row>
    <row r="330" spans="2:16" ht="11.45" customHeight="1" x14ac:dyDescent="0.2">
      <c r="B330" s="361" t="s">
        <v>231</v>
      </c>
      <c r="C330" s="222" t="s">
        <v>190</v>
      </c>
      <c r="D330" s="159">
        <f t="shared" ref="D330:O336" si="60">D317*D276</f>
        <v>10192.84737608565</v>
      </c>
      <c r="E330" s="159">
        <f t="shared" si="60"/>
        <v>10192.84737608565</v>
      </c>
      <c r="F330" s="160">
        <f>F317*F276</f>
        <v>10702.489744889928</v>
      </c>
      <c r="G330" s="159">
        <f t="shared" si="60"/>
        <v>14016.039250218979</v>
      </c>
      <c r="H330" s="159">
        <f t="shared" si="60"/>
        <v>14016.039250218979</v>
      </c>
      <c r="I330" s="160">
        <f t="shared" si="60"/>
        <v>14716.841212729923</v>
      </c>
      <c r="J330" s="159">
        <f t="shared" si="60"/>
        <v>15222.876735474452</v>
      </c>
      <c r="K330" s="159">
        <f t="shared" si="60"/>
        <v>15222.876735474452</v>
      </c>
      <c r="L330" s="160">
        <f t="shared" si="60"/>
        <v>15984.020572248175</v>
      </c>
      <c r="M330" s="159">
        <f t="shared" si="60"/>
        <v>15222.876735474452</v>
      </c>
      <c r="N330" s="159">
        <f t="shared" si="60"/>
        <v>15222.876735474452</v>
      </c>
      <c r="O330" s="161">
        <f t="shared" si="60"/>
        <v>15984.020572248175</v>
      </c>
    </row>
    <row r="331" spans="2:16" x14ac:dyDescent="0.2">
      <c r="B331" s="362"/>
      <c r="C331" s="223" t="s">
        <v>194</v>
      </c>
      <c r="D331" s="159">
        <f t="shared" si="60"/>
        <v>10192.84737608565</v>
      </c>
      <c r="E331" s="162">
        <f t="shared" si="60"/>
        <v>11513.248494025645</v>
      </c>
      <c r="F331" s="163">
        <f t="shared" si="60"/>
        <v>12659.872709158153</v>
      </c>
      <c r="G331" s="159">
        <f t="shared" si="60"/>
        <v>14016.039250218979</v>
      </c>
      <c r="H331" s="162">
        <f t="shared" si="60"/>
        <v>15845.50667748651</v>
      </c>
      <c r="I331" s="163">
        <f t="shared" si="60"/>
        <v>17438.862551824815</v>
      </c>
      <c r="J331" s="159">
        <f t="shared" si="60"/>
        <v>15222.876735474452</v>
      </c>
      <c r="K331" s="162">
        <f t="shared" si="60"/>
        <v>17213.037197463505</v>
      </c>
      <c r="L331" s="163">
        <f t="shared" si="60"/>
        <v>18947.409408394156</v>
      </c>
      <c r="M331" s="159">
        <f t="shared" si="60"/>
        <v>15222.876735474452</v>
      </c>
      <c r="N331" s="162">
        <f t="shared" si="60"/>
        <v>17213.037197463505</v>
      </c>
      <c r="O331" s="164">
        <f t="shared" si="60"/>
        <v>18947.409408394156</v>
      </c>
    </row>
    <row r="332" spans="2:16" x14ac:dyDescent="0.2">
      <c r="B332" s="362"/>
      <c r="C332" s="223" t="s">
        <v>198</v>
      </c>
      <c r="D332" s="159">
        <f t="shared" si="60"/>
        <v>10192.84737608565</v>
      </c>
      <c r="E332" s="162">
        <f t="shared" si="60"/>
        <v>16259.644399215686</v>
      </c>
      <c r="F332" s="163">
        <f t="shared" si="60"/>
        <v>14884.591647058822</v>
      </c>
      <c r="G332" s="159">
        <f t="shared" si="60"/>
        <v>14016.039250218979</v>
      </c>
      <c r="H332" s="162">
        <f t="shared" si="60"/>
        <v>21006.985829643625</v>
      </c>
      <c r="I332" s="163">
        <f t="shared" si="60"/>
        <v>19230.457821382566</v>
      </c>
      <c r="J332" s="159">
        <f t="shared" si="60"/>
        <v>15222.876735474452</v>
      </c>
      <c r="K332" s="162">
        <f t="shared" si="60"/>
        <v>21919.936104725919</v>
      </c>
      <c r="L332" s="163">
        <f t="shared" si="60"/>
        <v>20066.201316444825</v>
      </c>
      <c r="M332" s="159">
        <f t="shared" si="60"/>
        <v>15222.876735474452</v>
      </c>
      <c r="N332" s="162">
        <f t="shared" si="60"/>
        <v>21919.936104725919</v>
      </c>
      <c r="O332" s="164">
        <f t="shared" si="60"/>
        <v>20066.201316444825</v>
      </c>
    </row>
    <row r="333" spans="2:16" x14ac:dyDescent="0.2">
      <c r="B333" s="362"/>
      <c r="C333" s="223" t="s">
        <v>202</v>
      </c>
      <c r="D333" s="159">
        <f t="shared" si="60"/>
        <v>10192.84737608565</v>
      </c>
      <c r="E333" s="162">
        <f t="shared" si="60"/>
        <v>23160.815355547446</v>
      </c>
      <c r="F333" s="163">
        <f t="shared" si="60"/>
        <v>18195.926766423359</v>
      </c>
      <c r="G333" s="159">
        <f t="shared" si="60"/>
        <v>14016.039250218979</v>
      </c>
      <c r="H333" s="162">
        <f t="shared" si="60"/>
        <v>29877.839329270075</v>
      </c>
      <c r="I333" s="163">
        <f t="shared" si="60"/>
        <v>23473.04997810219</v>
      </c>
      <c r="J333" s="159">
        <f t="shared" si="60"/>
        <v>15222.876735474452</v>
      </c>
      <c r="K333" s="162">
        <f t="shared" si="60"/>
        <v>31169.574708832119</v>
      </c>
      <c r="L333" s="163">
        <f t="shared" si="60"/>
        <v>24487.881364963501</v>
      </c>
      <c r="M333" s="159">
        <f t="shared" si="60"/>
        <v>15222.876735474452</v>
      </c>
      <c r="N333" s="162">
        <f t="shared" si="60"/>
        <v>31169.574708832119</v>
      </c>
      <c r="O333" s="164">
        <f t="shared" si="60"/>
        <v>24487.881364963501</v>
      </c>
    </row>
    <row r="334" spans="2:16" x14ac:dyDescent="0.2">
      <c r="B334" s="362"/>
      <c r="C334" s="223" t="s">
        <v>206</v>
      </c>
      <c r="D334" s="159">
        <f t="shared" si="60"/>
        <v>10192.84737608565</v>
      </c>
      <c r="E334" s="162">
        <f t="shared" si="60"/>
        <v>45036.469183738853</v>
      </c>
      <c r="F334" s="163">
        <f t="shared" si="60"/>
        <v>28375.813167072181</v>
      </c>
      <c r="G334" s="159">
        <f t="shared" si="60"/>
        <v>14016.039250218979</v>
      </c>
      <c r="H334" s="162">
        <f t="shared" si="60"/>
        <v>58065.100046350373</v>
      </c>
      <c r="I334" s="163">
        <f t="shared" si="60"/>
        <v>36584.671496350369</v>
      </c>
      <c r="J334" s="159">
        <f t="shared" si="60"/>
        <v>15222.876735474452</v>
      </c>
      <c r="K334" s="162">
        <f t="shared" si="60"/>
        <v>60570.605981467968</v>
      </c>
      <c r="L334" s="163">
        <f t="shared" si="60"/>
        <v>38163.298098134626</v>
      </c>
      <c r="M334" s="159">
        <f t="shared" si="60"/>
        <v>15222.876735474452</v>
      </c>
      <c r="N334" s="162">
        <f t="shared" si="60"/>
        <v>60570.605981467968</v>
      </c>
      <c r="O334" s="164">
        <f t="shared" si="60"/>
        <v>38163.298098134626</v>
      </c>
    </row>
    <row r="335" spans="2:16" x14ac:dyDescent="0.2">
      <c r="B335" s="362"/>
      <c r="C335" s="223" t="s">
        <v>210</v>
      </c>
      <c r="D335" s="159">
        <f t="shared" si="60"/>
        <v>10192.84737608565</v>
      </c>
      <c r="E335" s="162">
        <f t="shared" si="60"/>
        <v>45036.469183738853</v>
      </c>
      <c r="F335" s="163">
        <f t="shared" si="60"/>
        <v>23842.194895072989</v>
      </c>
      <c r="G335" s="159">
        <f t="shared" si="60"/>
        <v>14016.039250218979</v>
      </c>
      <c r="H335" s="162">
        <f t="shared" si="60"/>
        <v>58065.100046350373</v>
      </c>
      <c r="I335" s="163">
        <f t="shared" si="60"/>
        <v>30768.419110401454</v>
      </c>
      <c r="J335" s="159">
        <f t="shared" si="60"/>
        <v>15222.876735474452</v>
      </c>
      <c r="K335" s="162">
        <f t="shared" si="60"/>
        <v>74182.182303135996</v>
      </c>
      <c r="L335" s="163">
        <f t="shared" si="60"/>
        <v>32100.385305656931</v>
      </c>
      <c r="M335" s="159">
        <f t="shared" si="60"/>
        <v>15222.876735474452</v>
      </c>
      <c r="N335" s="162">
        <f t="shared" si="60"/>
        <v>74182.182303135996</v>
      </c>
      <c r="O335" s="164">
        <f t="shared" si="60"/>
        <v>32100.385305656931</v>
      </c>
    </row>
    <row r="336" spans="2:16" x14ac:dyDescent="0.2">
      <c r="B336" s="362"/>
      <c r="C336" s="223" t="s">
        <v>214</v>
      </c>
      <c r="D336" s="159">
        <f t="shared" si="60"/>
        <v>10192.84737608565</v>
      </c>
      <c r="E336" s="162">
        <f t="shared" si="60"/>
        <v>45036.469183738853</v>
      </c>
      <c r="F336" s="163">
        <f t="shared" si="60"/>
        <v>18089.369470802918</v>
      </c>
      <c r="G336" s="159">
        <f t="shared" si="60"/>
        <v>14016.039250218979</v>
      </c>
      <c r="H336" s="162">
        <f t="shared" si="60"/>
        <v>58065.100046350373</v>
      </c>
      <c r="I336" s="163">
        <f t="shared" si="60"/>
        <v>23366.492682481752</v>
      </c>
      <c r="J336" s="159">
        <f t="shared" si="60"/>
        <v>15222.876735474452</v>
      </c>
      <c r="K336" s="162">
        <f t="shared" si="60"/>
        <v>104930.8967707759</v>
      </c>
      <c r="L336" s="163">
        <f t="shared" si="60"/>
        <v>24381.324069343063</v>
      </c>
      <c r="M336" s="159">
        <f t="shared" si="60"/>
        <v>15222.876735474452</v>
      </c>
      <c r="N336" s="162">
        <f t="shared" si="60"/>
        <v>104930.8967707759</v>
      </c>
      <c r="O336" s="164">
        <f t="shared" si="60"/>
        <v>24381.324069343063</v>
      </c>
    </row>
    <row r="337" spans="2:15" ht="11.45" customHeight="1" x14ac:dyDescent="0.2">
      <c r="B337" s="363" t="s">
        <v>232</v>
      </c>
      <c r="C337" s="223" t="s">
        <v>152</v>
      </c>
      <c r="D337" s="162">
        <f t="shared" ref="D337:O344" si="61">D283*D$317</f>
        <v>24073.3430400584</v>
      </c>
      <c r="E337" s="162">
        <f t="shared" si="61"/>
        <v>24073.3430400584</v>
      </c>
      <c r="F337" s="163">
        <f t="shared" si="61"/>
        <v>25277.010192061312</v>
      </c>
      <c r="G337" s="162">
        <f t="shared" si="61"/>
        <v>28852.332882725066</v>
      </c>
      <c r="H337" s="162">
        <f t="shared" si="61"/>
        <v>28852.332882725066</v>
      </c>
      <c r="I337" s="163">
        <f t="shared" si="61"/>
        <v>30294.94952686131</v>
      </c>
      <c r="J337" s="162">
        <f t="shared" si="61"/>
        <v>30360.879739294411</v>
      </c>
      <c r="K337" s="162">
        <f t="shared" si="61"/>
        <v>30360.879739294411</v>
      </c>
      <c r="L337" s="163">
        <f t="shared" si="61"/>
        <v>31878.92372625912</v>
      </c>
      <c r="M337" s="162">
        <f t="shared" si="61"/>
        <v>30360.879739294411</v>
      </c>
      <c r="N337" s="162">
        <f t="shared" si="61"/>
        <v>30360.879739294411</v>
      </c>
      <c r="O337" s="164">
        <f t="shared" si="61"/>
        <v>31878.92372625912</v>
      </c>
    </row>
    <row r="338" spans="2:15" x14ac:dyDescent="0.2">
      <c r="B338" s="363"/>
      <c r="C338" s="223" t="s">
        <v>153</v>
      </c>
      <c r="D338" s="162">
        <f t="shared" si="61"/>
        <v>21964.89146367689</v>
      </c>
      <c r="E338" s="162">
        <f t="shared" si="61"/>
        <v>21964.89146367689</v>
      </c>
      <c r="F338" s="163">
        <f t="shared" si="61"/>
        <v>23063.136036860727</v>
      </c>
      <c r="G338" s="162">
        <f t="shared" si="61"/>
        <v>25788.083337810225</v>
      </c>
      <c r="H338" s="162">
        <f t="shared" si="61"/>
        <v>25788.083337810225</v>
      </c>
      <c r="I338" s="163">
        <f t="shared" si="61"/>
        <v>27077.487504700723</v>
      </c>
      <c r="J338" s="162">
        <f t="shared" si="61"/>
        <v>26994.920823065695</v>
      </c>
      <c r="K338" s="162">
        <f t="shared" si="61"/>
        <v>26994.920823065695</v>
      </c>
      <c r="L338" s="163">
        <f t="shared" si="61"/>
        <v>28344.666864218972</v>
      </c>
      <c r="M338" s="162">
        <f t="shared" si="61"/>
        <v>26994.920823065695</v>
      </c>
      <c r="N338" s="162">
        <f t="shared" si="61"/>
        <v>26994.920823065695</v>
      </c>
      <c r="O338" s="164">
        <f t="shared" si="61"/>
        <v>28344.666864218972</v>
      </c>
    </row>
    <row r="339" spans="2:15" x14ac:dyDescent="0.2">
      <c r="B339" s="363"/>
      <c r="C339" s="223" t="s">
        <v>154</v>
      </c>
      <c r="D339" s="162">
        <f t="shared" si="61"/>
        <v>30162.331361226286</v>
      </c>
      <c r="E339" s="162">
        <f t="shared" si="61"/>
        <v>30162.331361226286</v>
      </c>
      <c r="F339" s="163">
        <f t="shared" si="61"/>
        <v>31670.447929287588</v>
      </c>
      <c r="G339" s="162">
        <f t="shared" si="61"/>
        <v>28852.332882725066</v>
      </c>
      <c r="H339" s="162">
        <f t="shared" si="61"/>
        <v>28852.332882725066</v>
      </c>
      <c r="I339" s="163">
        <f t="shared" si="61"/>
        <v>30294.94952686131</v>
      </c>
      <c r="J339" s="162">
        <f t="shared" si="61"/>
        <v>30360.879739294411</v>
      </c>
      <c r="K339" s="162">
        <f t="shared" si="61"/>
        <v>30360.879739294411</v>
      </c>
      <c r="L339" s="163">
        <f t="shared" si="61"/>
        <v>31878.92372625912</v>
      </c>
      <c r="M339" s="162">
        <f t="shared" si="61"/>
        <v>30360.879739294411</v>
      </c>
      <c r="N339" s="162">
        <f t="shared" si="61"/>
        <v>30360.879739294411</v>
      </c>
      <c r="O339" s="164">
        <f t="shared" si="61"/>
        <v>31878.92372625912</v>
      </c>
    </row>
    <row r="340" spans="2:15" x14ac:dyDescent="0.2">
      <c r="B340" s="363"/>
      <c r="C340" s="223" t="s">
        <v>217</v>
      </c>
      <c r="D340" s="162">
        <f t="shared" si="61"/>
        <v>28053.879784844772</v>
      </c>
      <c r="E340" s="162">
        <f t="shared" si="61"/>
        <v>28053.879784844772</v>
      </c>
      <c r="F340" s="163">
        <f t="shared" si="61"/>
        <v>29456.573774087006</v>
      </c>
      <c r="G340" s="162">
        <f t="shared" si="61"/>
        <v>25788.083337810225</v>
      </c>
      <c r="H340" s="162">
        <f t="shared" si="61"/>
        <v>25788.083337810225</v>
      </c>
      <c r="I340" s="163">
        <f t="shared" si="61"/>
        <v>27077.487504700723</v>
      </c>
      <c r="J340" s="162">
        <f t="shared" si="61"/>
        <v>26994.920823065695</v>
      </c>
      <c r="K340" s="162">
        <f t="shared" si="61"/>
        <v>26994.920823065695</v>
      </c>
      <c r="L340" s="163">
        <f t="shared" si="61"/>
        <v>28344.666864218972</v>
      </c>
      <c r="M340" s="162">
        <f t="shared" si="61"/>
        <v>26994.920823065695</v>
      </c>
      <c r="N340" s="162">
        <f t="shared" si="61"/>
        <v>26994.920823065695</v>
      </c>
      <c r="O340" s="164">
        <f t="shared" si="61"/>
        <v>28344.666864218972</v>
      </c>
    </row>
    <row r="341" spans="2:15" x14ac:dyDescent="0.2">
      <c r="B341" s="363"/>
      <c r="C341" s="223" t="s">
        <v>155</v>
      </c>
      <c r="D341" s="162">
        <f t="shared" si="61"/>
        <v>28053.879784844772</v>
      </c>
      <c r="E341" s="162">
        <f t="shared" si="61"/>
        <v>28053.879784844772</v>
      </c>
      <c r="F341" s="163">
        <f t="shared" si="61"/>
        <v>29456.573774087006</v>
      </c>
      <c r="G341" s="162">
        <f t="shared" si="61"/>
        <v>39319.168495961079</v>
      </c>
      <c r="H341" s="162">
        <f t="shared" si="61"/>
        <v>39319.168495961079</v>
      </c>
      <c r="I341" s="163">
        <f t="shared" si="61"/>
        <v>41285.126920759125</v>
      </c>
      <c r="J341" s="162">
        <f t="shared" si="61"/>
        <v>40526.005981216549</v>
      </c>
      <c r="K341" s="162">
        <f t="shared" si="61"/>
        <v>40526.005981216549</v>
      </c>
      <c r="L341" s="163">
        <f t="shared" si="61"/>
        <v>42552.306280277371</v>
      </c>
      <c r="M341" s="162">
        <f t="shared" si="61"/>
        <v>40526.005981216549</v>
      </c>
      <c r="N341" s="162">
        <f t="shared" si="61"/>
        <v>40526.005981216549</v>
      </c>
      <c r="O341" s="164">
        <f t="shared" si="61"/>
        <v>42552.306280277371</v>
      </c>
    </row>
    <row r="342" spans="2:15" ht="18" x14ac:dyDescent="0.2">
      <c r="B342" s="363"/>
      <c r="C342" s="223" t="s">
        <v>218</v>
      </c>
      <c r="D342" s="162">
        <f>D288*D$317</f>
        <v>61263.846322556376</v>
      </c>
      <c r="E342" s="162">
        <f t="shared" si="61"/>
        <v>61263.846322556376</v>
      </c>
      <c r="F342" s="163">
        <f t="shared" si="61"/>
        <v>64327.038638684193</v>
      </c>
      <c r="G342" s="162">
        <f t="shared" si="61"/>
        <v>81449.91607331713</v>
      </c>
      <c r="H342" s="162">
        <f t="shared" si="61"/>
        <v>81449.91607331713</v>
      </c>
      <c r="I342" s="163">
        <f t="shared" si="61"/>
        <v>85522.411876982966</v>
      </c>
      <c r="J342" s="162">
        <f t="shared" si="61"/>
        <v>85472.707690835377</v>
      </c>
      <c r="K342" s="162">
        <f t="shared" si="61"/>
        <v>85472.707690835377</v>
      </c>
      <c r="L342" s="163">
        <f t="shared" si="61"/>
        <v>89746.34307537711</v>
      </c>
      <c r="M342" s="162">
        <f t="shared" si="61"/>
        <v>85472.707690835377</v>
      </c>
      <c r="N342" s="162">
        <f t="shared" si="61"/>
        <v>85472.707690835377</v>
      </c>
      <c r="O342" s="164">
        <f t="shared" si="61"/>
        <v>89746.34307537711</v>
      </c>
    </row>
    <row r="343" spans="2:15" x14ac:dyDescent="0.2">
      <c r="B343" s="363"/>
      <c r="C343" s="223" t="s">
        <v>219</v>
      </c>
      <c r="D343" s="162">
        <f>D289*D$317</f>
        <v>41584.964942995626</v>
      </c>
      <c r="E343" s="162">
        <f t="shared" si="61"/>
        <v>41584.964942995626</v>
      </c>
      <c r="F343" s="163">
        <f t="shared" si="61"/>
        <v>43664.213190145398</v>
      </c>
      <c r="G343" s="162">
        <f t="shared" si="61"/>
        <v>52850.253654111926</v>
      </c>
      <c r="H343" s="162">
        <f t="shared" si="61"/>
        <v>52850.253654111926</v>
      </c>
      <c r="I343" s="163">
        <f t="shared" si="61"/>
        <v>55492.76633681752</v>
      </c>
      <c r="J343" s="162">
        <f t="shared" si="61"/>
        <v>54057.091139367403</v>
      </c>
      <c r="K343" s="162">
        <f t="shared" si="61"/>
        <v>54057.091139367403</v>
      </c>
      <c r="L343" s="163">
        <f t="shared" si="61"/>
        <v>56759.945696335766</v>
      </c>
      <c r="M343" s="162">
        <f t="shared" si="61"/>
        <v>54057.091139367403</v>
      </c>
      <c r="N343" s="162">
        <f t="shared" si="61"/>
        <v>54057.091139367403</v>
      </c>
      <c r="O343" s="164">
        <f t="shared" si="61"/>
        <v>56759.945696335766</v>
      </c>
    </row>
    <row r="344" spans="2:15" ht="18" x14ac:dyDescent="0.2">
      <c r="B344" s="363"/>
      <c r="C344" s="223" t="s">
        <v>220</v>
      </c>
      <c r="D344" s="162">
        <f>D290*D$317</f>
        <v>47732.761164405529</v>
      </c>
      <c r="E344" s="162">
        <f t="shared" si="61"/>
        <v>47732.761164405529</v>
      </c>
      <c r="F344" s="163">
        <f t="shared" si="61"/>
        <v>50119.399222625798</v>
      </c>
      <c r="G344" s="162">
        <f t="shared" si="61"/>
        <v>54387.745757015422</v>
      </c>
      <c r="H344" s="162">
        <f t="shared" si="61"/>
        <v>54387.745757015422</v>
      </c>
      <c r="I344" s="163">
        <f t="shared" si="61"/>
        <v>57107.133044866176</v>
      </c>
      <c r="J344" s="162">
        <f t="shared" si="61"/>
        <v>58410.537374533669</v>
      </c>
      <c r="K344" s="162">
        <f t="shared" si="61"/>
        <v>58410.537374533669</v>
      </c>
      <c r="L344" s="163">
        <f t="shared" si="61"/>
        <v>61331.064243260334</v>
      </c>
      <c r="M344" s="162">
        <f t="shared" si="61"/>
        <v>58410.537374533669</v>
      </c>
      <c r="N344" s="162">
        <f t="shared" si="61"/>
        <v>58410.537374533669</v>
      </c>
      <c r="O344" s="164">
        <f t="shared" si="61"/>
        <v>61331.064243260334</v>
      </c>
    </row>
    <row r="345" spans="2:15" ht="11.45" customHeight="1" x14ac:dyDescent="0.2">
      <c r="B345" s="363" t="s">
        <v>233</v>
      </c>
      <c r="C345" s="223" t="s">
        <v>152</v>
      </c>
      <c r="D345" s="162">
        <f t="shared" ref="D345:L360" si="62">D291*D$324</f>
        <v>35075.109808394154</v>
      </c>
      <c r="E345" s="162">
        <f t="shared" si="62"/>
        <v>35075.109808394154</v>
      </c>
      <c r="F345" s="163">
        <f t="shared" si="62"/>
        <v>36745.353132603414</v>
      </c>
      <c r="G345" s="162">
        <f t="shared" si="62"/>
        <v>42978.10923357663</v>
      </c>
      <c r="H345" s="162">
        <f t="shared" si="62"/>
        <v>42978.10923357663</v>
      </c>
      <c r="I345" s="163">
        <f t="shared" si="62"/>
        <v>45024.685863746956</v>
      </c>
      <c r="J345" s="162">
        <f t="shared" si="62"/>
        <v>45286.850638686119</v>
      </c>
      <c r="K345" s="162">
        <f t="shared" si="62"/>
        <v>45286.850638686119</v>
      </c>
      <c r="L345" s="163">
        <f t="shared" si="62"/>
        <v>47443.367335766423</v>
      </c>
      <c r="M345" s="165" t="s">
        <v>156</v>
      </c>
      <c r="N345" s="165" t="s">
        <v>156</v>
      </c>
      <c r="O345" s="166" t="s">
        <v>156</v>
      </c>
    </row>
    <row r="346" spans="2:15" x14ac:dyDescent="0.2">
      <c r="B346" s="363"/>
      <c r="C346" s="223" t="s">
        <v>153</v>
      </c>
      <c r="D346" s="162">
        <f t="shared" si="62"/>
        <v>25307.357709854008</v>
      </c>
      <c r="E346" s="162">
        <f t="shared" si="62"/>
        <v>25307.357709854008</v>
      </c>
      <c r="F346" s="163">
        <f t="shared" si="62"/>
        <v>26512.469981751827</v>
      </c>
      <c r="G346" s="162">
        <f t="shared" si="62"/>
        <v>30049.157364963496</v>
      </c>
      <c r="H346" s="162">
        <f t="shared" si="62"/>
        <v>30049.157364963496</v>
      </c>
      <c r="I346" s="163">
        <f t="shared" si="62"/>
        <v>31480.06962043796</v>
      </c>
      <c r="J346" s="162">
        <f t="shared" si="62"/>
        <v>31434.402208029191</v>
      </c>
      <c r="K346" s="162">
        <f t="shared" si="62"/>
        <v>31434.402208029191</v>
      </c>
      <c r="L346" s="163">
        <f t="shared" si="62"/>
        <v>32931.278503649643</v>
      </c>
      <c r="M346" s="165" t="s">
        <v>156</v>
      </c>
      <c r="N346" s="165" t="s">
        <v>156</v>
      </c>
      <c r="O346" s="166" t="s">
        <v>156</v>
      </c>
    </row>
    <row r="347" spans="2:15" x14ac:dyDescent="0.2">
      <c r="B347" s="363"/>
      <c r="C347" s="223" t="s">
        <v>154</v>
      </c>
      <c r="D347" s="162">
        <f t="shared" si="62"/>
        <v>33765.343049726267</v>
      </c>
      <c r="E347" s="162">
        <f t="shared" si="62"/>
        <v>33765.343049726267</v>
      </c>
      <c r="F347" s="163">
        <f t="shared" si="62"/>
        <v>35373.216528284669</v>
      </c>
      <c r="G347" s="162">
        <f t="shared" si="62"/>
        <v>34897.514315693421</v>
      </c>
      <c r="H347" s="162">
        <f t="shared" si="62"/>
        <v>34897.514315693421</v>
      </c>
      <c r="I347" s="163">
        <f t="shared" si="62"/>
        <v>36559.300711678829</v>
      </c>
      <c r="J347" s="162">
        <f t="shared" si="62"/>
        <v>36629.070369525543</v>
      </c>
      <c r="K347" s="162">
        <f t="shared" si="62"/>
        <v>36629.070369525543</v>
      </c>
      <c r="L347" s="163">
        <f t="shared" si="62"/>
        <v>38373.311815693429</v>
      </c>
      <c r="M347" s="165" t="s">
        <v>156</v>
      </c>
      <c r="N347" s="165" t="s">
        <v>156</v>
      </c>
      <c r="O347" s="166" t="s">
        <v>156</v>
      </c>
    </row>
    <row r="348" spans="2:15" x14ac:dyDescent="0.2">
      <c r="B348" s="363"/>
      <c r="C348" s="223" t="s">
        <v>217</v>
      </c>
      <c r="D348" s="162">
        <f t="shared" si="62"/>
        <v>27660.497988138683</v>
      </c>
      <c r="E348" s="162">
        <f t="shared" si="62"/>
        <v>27660.497988138683</v>
      </c>
      <c r="F348" s="163">
        <f t="shared" si="62"/>
        <v>28977.664559002431</v>
      </c>
      <c r="G348" s="162">
        <f t="shared" si="62"/>
        <v>26816.919397810212</v>
      </c>
      <c r="H348" s="162">
        <f t="shared" si="62"/>
        <v>26816.919397810212</v>
      </c>
      <c r="I348" s="163">
        <f t="shared" si="62"/>
        <v>28093.915559610705</v>
      </c>
      <c r="J348" s="162">
        <f t="shared" si="62"/>
        <v>27971.29010036496</v>
      </c>
      <c r="K348" s="162">
        <f t="shared" si="62"/>
        <v>27971.29010036496</v>
      </c>
      <c r="L348" s="163">
        <f t="shared" si="62"/>
        <v>29303.256295620438</v>
      </c>
      <c r="M348" s="165" t="s">
        <v>156</v>
      </c>
      <c r="N348" s="165" t="s">
        <v>156</v>
      </c>
      <c r="O348" s="166" t="s">
        <v>156</v>
      </c>
    </row>
    <row r="349" spans="2:15" x14ac:dyDescent="0.2">
      <c r="B349" s="363"/>
      <c r="C349" s="223" t="s">
        <v>155</v>
      </c>
      <c r="D349" s="162">
        <f t="shared" si="62"/>
        <v>27660.497988138683</v>
      </c>
      <c r="E349" s="162">
        <f t="shared" si="62"/>
        <v>27660.497988138683</v>
      </c>
      <c r="F349" s="163">
        <f t="shared" si="62"/>
        <v>28977.664559002431</v>
      </c>
      <c r="G349" s="162">
        <f t="shared" si="62"/>
        <v>37472.648959854007</v>
      </c>
      <c r="H349" s="162">
        <f t="shared" si="62"/>
        <v>37472.648959854007</v>
      </c>
      <c r="I349" s="163">
        <f t="shared" si="62"/>
        <v>39257.060815085155</v>
      </c>
      <c r="J349" s="162">
        <f t="shared" si="62"/>
        <v>38627.019662408748</v>
      </c>
      <c r="K349" s="162">
        <f t="shared" si="62"/>
        <v>38627.019662408748</v>
      </c>
      <c r="L349" s="163">
        <f t="shared" si="62"/>
        <v>40466.401551094896</v>
      </c>
      <c r="M349" s="165" t="s">
        <v>156</v>
      </c>
      <c r="N349" s="165" t="s">
        <v>156</v>
      </c>
      <c r="O349" s="166" t="s">
        <v>156</v>
      </c>
    </row>
    <row r="350" spans="2:15" ht="18" x14ac:dyDescent="0.2">
      <c r="B350" s="363"/>
      <c r="C350" s="223" t="s">
        <v>218</v>
      </c>
      <c r="D350" s="162">
        <f t="shared" si="62"/>
        <v>52967.855697992687</v>
      </c>
      <c r="E350" s="162">
        <f t="shared" si="62"/>
        <v>52967.855697992687</v>
      </c>
      <c r="F350" s="163">
        <f t="shared" si="62"/>
        <v>55490.134540754261</v>
      </c>
      <c r="G350" s="162">
        <f t="shared" si="62"/>
        <v>67521.806324817488</v>
      </c>
      <c r="H350" s="162">
        <f t="shared" si="62"/>
        <v>67521.806324817488</v>
      </c>
      <c r="I350" s="163">
        <f t="shared" si="62"/>
        <v>70737.130435523111</v>
      </c>
      <c r="J350" s="162">
        <f t="shared" si="62"/>
        <v>70061.421870437945</v>
      </c>
      <c r="K350" s="162">
        <f t="shared" si="62"/>
        <v>70061.421870437945</v>
      </c>
      <c r="L350" s="163">
        <f t="shared" si="62"/>
        <v>73397.680054744531</v>
      </c>
      <c r="M350" s="165" t="s">
        <v>156</v>
      </c>
      <c r="N350" s="165" t="s">
        <v>156</v>
      </c>
      <c r="O350" s="166" t="s">
        <v>156</v>
      </c>
    </row>
    <row r="351" spans="2:15" x14ac:dyDescent="0.2">
      <c r="B351" s="363"/>
      <c r="C351" s="223" t="s">
        <v>219</v>
      </c>
      <c r="D351" s="162">
        <f t="shared" si="62"/>
        <v>38316.227550182477</v>
      </c>
      <c r="E351" s="162">
        <f t="shared" si="62"/>
        <v>38316.227550182477</v>
      </c>
      <c r="F351" s="163">
        <f t="shared" si="62"/>
        <v>40140.809814476888</v>
      </c>
      <c r="G351" s="162">
        <f t="shared" si="62"/>
        <v>48128.378521897801</v>
      </c>
      <c r="H351" s="162">
        <f t="shared" si="62"/>
        <v>48128.378521897801</v>
      </c>
      <c r="I351" s="163">
        <f t="shared" si="62"/>
        <v>50420.206070559609</v>
      </c>
      <c r="J351" s="162">
        <f t="shared" si="62"/>
        <v>49282.749224452542</v>
      </c>
      <c r="K351" s="162">
        <f t="shared" si="62"/>
        <v>49282.749224452542</v>
      </c>
      <c r="L351" s="163">
        <f t="shared" si="62"/>
        <v>51629.546806569342</v>
      </c>
      <c r="M351" s="165" t="s">
        <v>156</v>
      </c>
      <c r="N351" s="165" t="s">
        <v>156</v>
      </c>
      <c r="O351" s="166" t="s">
        <v>156</v>
      </c>
    </row>
    <row r="352" spans="2:15" ht="18" x14ac:dyDescent="0.2">
      <c r="B352" s="363"/>
      <c r="C352" s="223" t="s">
        <v>220</v>
      </c>
      <c r="D352" s="162">
        <f t="shared" si="62"/>
        <v>45975.033172901458</v>
      </c>
      <c r="E352" s="162">
        <f t="shared" si="62"/>
        <v>45975.033172901458</v>
      </c>
      <c r="F352" s="163">
        <f t="shared" si="62"/>
        <v>48164.320466849145</v>
      </c>
      <c r="G352" s="162">
        <f t="shared" si="62"/>
        <v>51058.704151459846</v>
      </c>
      <c r="H352" s="162">
        <f t="shared" si="62"/>
        <v>51058.704151459846</v>
      </c>
      <c r="I352" s="163">
        <f t="shared" si="62"/>
        <v>53490.071015815083</v>
      </c>
      <c r="J352" s="162">
        <f t="shared" si="62"/>
        <v>53944.630907846702</v>
      </c>
      <c r="K352" s="162">
        <f t="shared" si="62"/>
        <v>53944.630907846702</v>
      </c>
      <c r="L352" s="163">
        <f t="shared" si="62"/>
        <v>56513.422855839417</v>
      </c>
      <c r="M352" s="165" t="s">
        <v>156</v>
      </c>
      <c r="N352" s="165" t="s">
        <v>156</v>
      </c>
      <c r="O352" s="166" t="s">
        <v>156</v>
      </c>
    </row>
    <row r="353" spans="1:15" ht="11.45" customHeight="1" x14ac:dyDescent="0.2">
      <c r="B353" s="363" t="s">
        <v>234</v>
      </c>
      <c r="C353" s="223" t="s">
        <v>152</v>
      </c>
      <c r="D353" s="162">
        <f t="shared" si="62"/>
        <v>35075.109808394154</v>
      </c>
      <c r="E353" s="162">
        <f t="shared" si="62"/>
        <v>35075.109808394154</v>
      </c>
      <c r="F353" s="163">
        <f t="shared" si="62"/>
        <v>36745.353132603414</v>
      </c>
      <c r="G353" s="162">
        <f t="shared" si="62"/>
        <v>42978.10923357663</v>
      </c>
      <c r="H353" s="162">
        <f t="shared" si="62"/>
        <v>42978.10923357663</v>
      </c>
      <c r="I353" s="163">
        <f t="shared" si="62"/>
        <v>45024.685863746956</v>
      </c>
      <c r="J353" s="162">
        <f t="shared" si="62"/>
        <v>45286.850638686119</v>
      </c>
      <c r="K353" s="162">
        <f t="shared" si="62"/>
        <v>45286.850638686119</v>
      </c>
      <c r="L353" s="163">
        <f t="shared" si="62"/>
        <v>47443.367335766423</v>
      </c>
      <c r="M353" s="165" t="s">
        <v>156</v>
      </c>
      <c r="N353" s="165" t="s">
        <v>156</v>
      </c>
      <c r="O353" s="166" t="s">
        <v>156</v>
      </c>
    </row>
    <row r="354" spans="1:15" x14ac:dyDescent="0.2">
      <c r="B354" s="363"/>
      <c r="C354" s="223" t="s">
        <v>153</v>
      </c>
      <c r="D354" s="162">
        <f t="shared" si="62"/>
        <v>25307.357709854008</v>
      </c>
      <c r="E354" s="162">
        <f t="shared" si="62"/>
        <v>25307.357709854008</v>
      </c>
      <c r="F354" s="163">
        <f t="shared" si="62"/>
        <v>26512.469981751827</v>
      </c>
      <c r="G354" s="162">
        <f t="shared" si="62"/>
        <v>30049.157364963496</v>
      </c>
      <c r="H354" s="162">
        <f t="shared" si="62"/>
        <v>30049.157364963496</v>
      </c>
      <c r="I354" s="163">
        <f t="shared" si="62"/>
        <v>31480.06962043796</v>
      </c>
      <c r="J354" s="162">
        <f t="shared" si="62"/>
        <v>31434.402208029191</v>
      </c>
      <c r="K354" s="162">
        <f t="shared" si="62"/>
        <v>31434.402208029191</v>
      </c>
      <c r="L354" s="163">
        <f t="shared" si="62"/>
        <v>32931.278503649643</v>
      </c>
      <c r="M354" s="165" t="s">
        <v>156</v>
      </c>
      <c r="N354" s="165" t="s">
        <v>156</v>
      </c>
      <c r="O354" s="166" t="s">
        <v>156</v>
      </c>
    </row>
    <row r="355" spans="1:15" x14ac:dyDescent="0.2">
      <c r="B355" s="363"/>
      <c r="C355" s="223" t="s">
        <v>154</v>
      </c>
      <c r="D355" s="162">
        <f t="shared" si="62"/>
        <v>33765.343049726267</v>
      </c>
      <c r="E355" s="162">
        <f t="shared" si="62"/>
        <v>33765.343049726267</v>
      </c>
      <c r="F355" s="163">
        <f t="shared" si="62"/>
        <v>35373.216528284669</v>
      </c>
      <c r="G355" s="162">
        <f t="shared" si="62"/>
        <v>34897.514315693421</v>
      </c>
      <c r="H355" s="162">
        <f t="shared" si="62"/>
        <v>34897.514315693421</v>
      </c>
      <c r="I355" s="163">
        <f t="shared" si="62"/>
        <v>36559.300711678829</v>
      </c>
      <c r="J355" s="162">
        <f t="shared" si="62"/>
        <v>36629.070369525543</v>
      </c>
      <c r="K355" s="162">
        <f t="shared" si="62"/>
        <v>36629.070369525543</v>
      </c>
      <c r="L355" s="163">
        <f t="shared" si="62"/>
        <v>38373.311815693429</v>
      </c>
      <c r="M355" s="165" t="s">
        <v>156</v>
      </c>
      <c r="N355" s="165" t="s">
        <v>156</v>
      </c>
      <c r="O355" s="166" t="s">
        <v>156</v>
      </c>
    </row>
    <row r="356" spans="1:15" x14ac:dyDescent="0.2">
      <c r="B356" s="363"/>
      <c r="C356" s="223" t="s">
        <v>217</v>
      </c>
      <c r="D356" s="162">
        <f t="shared" si="62"/>
        <v>27660.497988138683</v>
      </c>
      <c r="E356" s="162">
        <f t="shared" si="62"/>
        <v>27660.497988138683</v>
      </c>
      <c r="F356" s="163">
        <f t="shared" si="62"/>
        <v>28977.664559002431</v>
      </c>
      <c r="G356" s="162">
        <f t="shared" si="62"/>
        <v>26816.919397810212</v>
      </c>
      <c r="H356" s="162">
        <f t="shared" si="62"/>
        <v>26816.919397810212</v>
      </c>
      <c r="I356" s="163">
        <f t="shared" si="62"/>
        <v>28093.915559610705</v>
      </c>
      <c r="J356" s="162">
        <f t="shared" si="62"/>
        <v>27971.29010036496</v>
      </c>
      <c r="K356" s="162">
        <f t="shared" si="62"/>
        <v>27971.29010036496</v>
      </c>
      <c r="L356" s="163">
        <f t="shared" si="62"/>
        <v>29303.256295620438</v>
      </c>
      <c r="M356" s="165" t="s">
        <v>156</v>
      </c>
      <c r="N356" s="165" t="s">
        <v>156</v>
      </c>
      <c r="O356" s="166" t="s">
        <v>156</v>
      </c>
    </row>
    <row r="357" spans="1:15" ht="18" x14ac:dyDescent="0.2">
      <c r="B357" s="363"/>
      <c r="C357" s="223" t="s">
        <v>218</v>
      </c>
      <c r="D357" s="162">
        <f t="shared" si="62"/>
        <v>52967.855697992687</v>
      </c>
      <c r="E357" s="162">
        <f t="shared" si="62"/>
        <v>52967.855697992687</v>
      </c>
      <c r="F357" s="163">
        <f t="shared" si="62"/>
        <v>55490.134540754261</v>
      </c>
      <c r="G357" s="162">
        <f t="shared" si="62"/>
        <v>67521.806324817488</v>
      </c>
      <c r="H357" s="162">
        <f t="shared" si="62"/>
        <v>67521.806324817488</v>
      </c>
      <c r="I357" s="163">
        <f t="shared" si="62"/>
        <v>70737.130435523111</v>
      </c>
      <c r="J357" s="162">
        <f t="shared" si="62"/>
        <v>70061.421870437945</v>
      </c>
      <c r="K357" s="162">
        <f t="shared" si="62"/>
        <v>70061.421870437945</v>
      </c>
      <c r="L357" s="163">
        <f t="shared" si="62"/>
        <v>73397.680054744531</v>
      </c>
      <c r="M357" s="165" t="s">
        <v>156</v>
      </c>
      <c r="N357" s="165" t="s">
        <v>156</v>
      </c>
      <c r="O357" s="166" t="s">
        <v>156</v>
      </c>
    </row>
    <row r="358" spans="1:15" ht="18" x14ac:dyDescent="0.2">
      <c r="B358" s="363"/>
      <c r="C358" s="223" t="s">
        <v>220</v>
      </c>
      <c r="D358" s="162">
        <f t="shared" si="62"/>
        <v>45975.033172901458</v>
      </c>
      <c r="E358" s="162">
        <f t="shared" si="62"/>
        <v>45975.033172901458</v>
      </c>
      <c r="F358" s="163">
        <f t="shared" si="62"/>
        <v>48164.320466849145</v>
      </c>
      <c r="G358" s="162">
        <f t="shared" si="62"/>
        <v>51058.704151459846</v>
      </c>
      <c r="H358" s="162">
        <f t="shared" si="62"/>
        <v>51058.704151459846</v>
      </c>
      <c r="I358" s="163">
        <f t="shared" si="62"/>
        <v>53490.071015815083</v>
      </c>
      <c r="J358" s="162">
        <f t="shared" si="62"/>
        <v>53944.630907846702</v>
      </c>
      <c r="K358" s="162">
        <f t="shared" si="62"/>
        <v>53944.630907846702</v>
      </c>
      <c r="L358" s="163">
        <f t="shared" si="62"/>
        <v>56513.422855839417</v>
      </c>
      <c r="M358" s="165" t="s">
        <v>156</v>
      </c>
      <c r="N358" s="165" t="s">
        <v>156</v>
      </c>
      <c r="O358" s="166" t="s">
        <v>156</v>
      </c>
    </row>
    <row r="359" spans="1:15" ht="18" x14ac:dyDescent="0.2">
      <c r="B359" s="363"/>
      <c r="C359" s="223" t="s">
        <v>223</v>
      </c>
      <c r="D359" s="162">
        <f t="shared" si="62"/>
        <v>50525.917673357653</v>
      </c>
      <c r="E359" s="162">
        <f t="shared" si="62"/>
        <v>50525.917673357653</v>
      </c>
      <c r="F359" s="163">
        <f t="shared" si="62"/>
        <v>52931.913753041365</v>
      </c>
      <c r="G359" s="162">
        <f t="shared" si="62"/>
        <v>64289.568357664211</v>
      </c>
      <c r="H359" s="162">
        <f t="shared" si="62"/>
        <v>64289.568357664211</v>
      </c>
      <c r="I359" s="163">
        <f t="shared" si="62"/>
        <v>67350.976374695849</v>
      </c>
      <c r="J359" s="162">
        <f t="shared" si="62"/>
        <v>66598.309762773701</v>
      </c>
      <c r="K359" s="162">
        <f t="shared" si="62"/>
        <v>66598.309762773701</v>
      </c>
      <c r="L359" s="163">
        <f t="shared" si="62"/>
        <v>69769.65784671533</v>
      </c>
      <c r="M359" s="165" t="s">
        <v>156</v>
      </c>
      <c r="N359" s="165" t="s">
        <v>156</v>
      </c>
      <c r="O359" s="166" t="s">
        <v>156</v>
      </c>
    </row>
    <row r="360" spans="1:15" ht="11.45" customHeight="1" x14ac:dyDescent="0.2">
      <c r="B360" s="363" t="s">
        <v>235</v>
      </c>
      <c r="C360" s="223" t="s">
        <v>152</v>
      </c>
      <c r="D360" s="162">
        <f t="shared" si="62"/>
        <v>35075.109808394154</v>
      </c>
      <c r="E360" s="162">
        <f t="shared" si="62"/>
        <v>35075.109808394154</v>
      </c>
      <c r="F360" s="163">
        <f t="shared" si="62"/>
        <v>36745.353132603414</v>
      </c>
      <c r="G360" s="162">
        <f t="shared" si="62"/>
        <v>42978.10923357663</v>
      </c>
      <c r="H360" s="162">
        <f t="shared" si="62"/>
        <v>42978.10923357663</v>
      </c>
      <c r="I360" s="163">
        <f t="shared" si="62"/>
        <v>45024.685863746956</v>
      </c>
      <c r="J360" s="162">
        <f t="shared" si="62"/>
        <v>45286.850638686119</v>
      </c>
      <c r="K360" s="162">
        <f t="shared" si="62"/>
        <v>45286.850638686119</v>
      </c>
      <c r="L360" s="163">
        <f t="shared" si="62"/>
        <v>47443.367335766423</v>
      </c>
      <c r="M360" s="165" t="s">
        <v>156</v>
      </c>
      <c r="N360" s="165" t="s">
        <v>156</v>
      </c>
      <c r="O360" s="166" t="s">
        <v>156</v>
      </c>
    </row>
    <row r="361" spans="1:15" x14ac:dyDescent="0.2">
      <c r="B361" s="363"/>
      <c r="C361" s="223" t="s">
        <v>154</v>
      </c>
      <c r="D361" s="162">
        <f t="shared" ref="D361:L364" si="63">D307*D$324</f>
        <v>44754.064160583934</v>
      </c>
      <c r="E361" s="162">
        <f t="shared" si="63"/>
        <v>44754.064160583934</v>
      </c>
      <c r="F361" s="163">
        <f t="shared" si="63"/>
        <v>46885.210072992697</v>
      </c>
      <c r="G361" s="162">
        <f t="shared" si="63"/>
        <v>49442.585167883204</v>
      </c>
      <c r="H361" s="162">
        <f t="shared" si="63"/>
        <v>49442.585167883204</v>
      </c>
      <c r="I361" s="163">
        <f t="shared" si="63"/>
        <v>51796.993985401466</v>
      </c>
      <c r="J361" s="162">
        <f t="shared" si="63"/>
        <v>52213.074854014587</v>
      </c>
      <c r="K361" s="162">
        <f t="shared" si="63"/>
        <v>52213.074854014587</v>
      </c>
      <c r="L361" s="163">
        <f t="shared" si="63"/>
        <v>54699.411751824824</v>
      </c>
      <c r="M361" s="165" t="s">
        <v>156</v>
      </c>
      <c r="N361" s="165" t="s">
        <v>156</v>
      </c>
      <c r="O361" s="166" t="s">
        <v>156</v>
      </c>
    </row>
    <row r="362" spans="1:15" ht="18" x14ac:dyDescent="0.2">
      <c r="B362" s="363"/>
      <c r="C362" s="223" t="s">
        <v>218</v>
      </c>
      <c r="D362" s="162">
        <f t="shared" si="63"/>
        <v>52967.855697992687</v>
      </c>
      <c r="E362" s="162">
        <f t="shared" si="63"/>
        <v>52967.855697992687</v>
      </c>
      <c r="F362" s="163">
        <f t="shared" si="63"/>
        <v>55490.134540754261</v>
      </c>
      <c r="G362" s="162">
        <f t="shared" si="63"/>
        <v>67521.806324817488</v>
      </c>
      <c r="H362" s="162">
        <f t="shared" si="63"/>
        <v>67521.806324817488</v>
      </c>
      <c r="I362" s="163">
        <f t="shared" si="63"/>
        <v>70737.130435523111</v>
      </c>
      <c r="J362" s="162">
        <f t="shared" si="63"/>
        <v>70061.421870437945</v>
      </c>
      <c r="K362" s="162">
        <f t="shared" si="63"/>
        <v>70061.421870437945</v>
      </c>
      <c r="L362" s="163">
        <f t="shared" si="63"/>
        <v>73397.680054744531</v>
      </c>
      <c r="M362" s="165" t="s">
        <v>156</v>
      </c>
      <c r="N362" s="165" t="s">
        <v>156</v>
      </c>
      <c r="O362" s="166" t="s">
        <v>156</v>
      </c>
    </row>
    <row r="363" spans="1:15" ht="18" x14ac:dyDescent="0.2">
      <c r="B363" s="363"/>
      <c r="C363" s="223" t="s">
        <v>220</v>
      </c>
      <c r="D363" s="162">
        <f t="shared" si="63"/>
        <v>45975.033172901458</v>
      </c>
      <c r="E363" s="162">
        <f t="shared" si="63"/>
        <v>45975.033172901458</v>
      </c>
      <c r="F363" s="163">
        <f t="shared" si="63"/>
        <v>48164.320466849145</v>
      </c>
      <c r="G363" s="162">
        <f t="shared" si="63"/>
        <v>51058.704151459846</v>
      </c>
      <c r="H363" s="162">
        <f t="shared" si="63"/>
        <v>51058.704151459846</v>
      </c>
      <c r="I363" s="163">
        <f t="shared" si="63"/>
        <v>53490.071015815083</v>
      </c>
      <c r="J363" s="162">
        <f t="shared" si="63"/>
        <v>53944.630907846702</v>
      </c>
      <c r="K363" s="162">
        <f t="shared" si="63"/>
        <v>53944.630907846702</v>
      </c>
      <c r="L363" s="163">
        <f t="shared" si="63"/>
        <v>56513.422855839417</v>
      </c>
      <c r="M363" s="165" t="s">
        <v>156</v>
      </c>
      <c r="N363" s="165" t="s">
        <v>156</v>
      </c>
      <c r="O363" s="166" t="s">
        <v>156</v>
      </c>
    </row>
    <row r="364" spans="1:15" ht="18" x14ac:dyDescent="0.2">
      <c r="B364" s="363"/>
      <c r="C364" s="223" t="s">
        <v>223</v>
      </c>
      <c r="D364" s="162">
        <f t="shared" si="63"/>
        <v>50525.917673357653</v>
      </c>
      <c r="E364" s="162">
        <f t="shared" si="63"/>
        <v>50525.917673357653</v>
      </c>
      <c r="F364" s="163">
        <f t="shared" si="63"/>
        <v>52931.913753041365</v>
      </c>
      <c r="G364" s="162">
        <f t="shared" si="63"/>
        <v>64289.568357664211</v>
      </c>
      <c r="H364" s="162">
        <f t="shared" si="63"/>
        <v>64289.568357664211</v>
      </c>
      <c r="I364" s="163">
        <f t="shared" si="63"/>
        <v>67350.976374695849</v>
      </c>
      <c r="J364" s="162">
        <f t="shared" si="63"/>
        <v>66598.309762773701</v>
      </c>
      <c r="K364" s="162">
        <f t="shared" si="63"/>
        <v>66598.309762773701</v>
      </c>
      <c r="L364" s="163">
        <f t="shared" si="63"/>
        <v>69769.65784671533</v>
      </c>
      <c r="M364" s="165" t="s">
        <v>156</v>
      </c>
      <c r="N364" s="165" t="s">
        <v>156</v>
      </c>
      <c r="O364" s="166" t="s">
        <v>156</v>
      </c>
    </row>
    <row r="365" spans="1:15" x14ac:dyDescent="0.2">
      <c r="B365" s="345" t="s">
        <v>175</v>
      </c>
      <c r="C365" s="346"/>
      <c r="D365" s="162">
        <f t="shared" ref="D365:L367" si="64">D311*D325</f>
        <v>7195.8310871046242</v>
      </c>
      <c r="E365" s="162">
        <f t="shared" si="64"/>
        <v>7195.8310871046242</v>
      </c>
      <c r="F365" s="163">
        <f t="shared" si="64"/>
        <v>7195.8310871046224</v>
      </c>
      <c r="G365" s="162">
        <f t="shared" si="64"/>
        <v>8100.0323217128971</v>
      </c>
      <c r="H365" s="162">
        <f t="shared" si="64"/>
        <v>8100.0323217128971</v>
      </c>
      <c r="I365" s="163">
        <f t="shared" si="64"/>
        <v>8100.0323217128944</v>
      </c>
      <c r="J365" s="162">
        <f t="shared" si="64"/>
        <v>8510.2406993673976</v>
      </c>
      <c r="K365" s="162">
        <f t="shared" si="64"/>
        <v>8510.2406993673976</v>
      </c>
      <c r="L365" s="163">
        <f t="shared" si="64"/>
        <v>8510.2406993673958</v>
      </c>
      <c r="M365" s="165" t="s">
        <v>156</v>
      </c>
      <c r="N365" s="165" t="s">
        <v>156</v>
      </c>
      <c r="O365" s="166" t="s">
        <v>156</v>
      </c>
    </row>
    <row r="366" spans="1:15" x14ac:dyDescent="0.2">
      <c r="B366" s="345" t="s">
        <v>176</v>
      </c>
      <c r="C366" s="346"/>
      <c r="D366" s="162">
        <f t="shared" si="64"/>
        <v>54124.340632603416</v>
      </c>
      <c r="E366" s="162">
        <f t="shared" si="64"/>
        <v>54124.340632603416</v>
      </c>
      <c r="F366" s="163">
        <f t="shared" si="64"/>
        <v>54124.340632603387</v>
      </c>
      <c r="G366" s="162">
        <f t="shared" si="64"/>
        <v>67655.425790754263</v>
      </c>
      <c r="H366" s="162">
        <f t="shared" si="64"/>
        <v>67655.425790754263</v>
      </c>
      <c r="I366" s="163">
        <f t="shared" si="64"/>
        <v>67655.425790754249</v>
      </c>
      <c r="J366" s="162">
        <f t="shared" si="64"/>
        <v>74420.968369829701</v>
      </c>
      <c r="K366" s="162">
        <f t="shared" si="64"/>
        <v>74420.968369829701</v>
      </c>
      <c r="L366" s="163">
        <f t="shared" si="64"/>
        <v>74420.968369829672</v>
      </c>
      <c r="M366" s="165" t="s">
        <v>156</v>
      </c>
      <c r="N366" s="165" t="s">
        <v>156</v>
      </c>
      <c r="O366" s="166" t="s">
        <v>156</v>
      </c>
    </row>
    <row r="367" spans="1:15" ht="13.5" thickBot="1" x14ac:dyDescent="0.25">
      <c r="B367" s="371" t="s">
        <v>177</v>
      </c>
      <c r="C367" s="372"/>
      <c r="D367" s="162">
        <f t="shared" si="64"/>
        <v>1522.2470802919711</v>
      </c>
      <c r="E367" s="162">
        <f t="shared" si="64"/>
        <v>1522.2470802919711</v>
      </c>
      <c r="F367" s="163">
        <f t="shared" si="64"/>
        <v>1522.2470802919706</v>
      </c>
      <c r="G367" s="162">
        <f t="shared" si="64"/>
        <v>2875.355596107056</v>
      </c>
      <c r="H367" s="162">
        <f t="shared" si="64"/>
        <v>2875.355596107056</v>
      </c>
      <c r="I367" s="163">
        <f t="shared" si="64"/>
        <v>2875.3555961070556</v>
      </c>
      <c r="J367" s="162">
        <f t="shared" si="64"/>
        <v>3213.6327250608279</v>
      </c>
      <c r="K367" s="162">
        <f t="shared" si="64"/>
        <v>3213.6327250608279</v>
      </c>
      <c r="L367" s="163">
        <f t="shared" si="64"/>
        <v>3213.6327250608265</v>
      </c>
      <c r="M367" s="165" t="s">
        <v>156</v>
      </c>
      <c r="N367" s="165" t="s">
        <v>156</v>
      </c>
      <c r="O367" s="166" t="s">
        <v>156</v>
      </c>
    </row>
    <row r="368" spans="1:15" ht="47.25" customHeight="1" x14ac:dyDescent="0.2">
      <c r="A368" s="214"/>
      <c r="B368" s="352" t="s">
        <v>253</v>
      </c>
      <c r="C368" s="352"/>
      <c r="D368" s="47"/>
      <c r="E368" s="48"/>
      <c r="F368" s="48"/>
      <c r="G368" s="47"/>
      <c r="H368" s="48"/>
      <c r="I368" s="48"/>
      <c r="J368" s="47"/>
      <c r="K368" s="48"/>
      <c r="L368" s="48"/>
      <c r="M368" s="47"/>
      <c r="N368" s="48"/>
      <c r="O368" s="49">
        <f>SUMPRODUCT('[2]Нормативы ОО'!D372:O409,'[2]Нормативы ОО'!$D$507:$O$544)</f>
        <v>692755700.83836305</v>
      </c>
    </row>
    <row r="369" spans="2:15" ht="40.5" customHeight="1" outlineLevel="1" x14ac:dyDescent="0.2">
      <c r="B369" s="357" t="s">
        <v>254</v>
      </c>
      <c r="C369" s="358"/>
      <c r="D369" s="173">
        <v>5000</v>
      </c>
      <c r="E369" s="54"/>
      <c r="F369" s="55"/>
      <c r="G369" s="174">
        <f>D369</f>
        <v>5000</v>
      </c>
      <c r="H369" s="54"/>
      <c r="I369" s="55"/>
      <c r="J369" s="174">
        <f>D369</f>
        <v>5000</v>
      </c>
      <c r="K369" s="54"/>
      <c r="L369" s="55"/>
      <c r="M369" s="174">
        <f>D369</f>
        <v>5000</v>
      </c>
      <c r="N369" s="54"/>
      <c r="O369" s="54"/>
    </row>
    <row r="370" spans="2:15" ht="33.75" customHeight="1" x14ac:dyDescent="0.2">
      <c r="B370" s="342" t="s">
        <v>255</v>
      </c>
      <c r="C370" s="342"/>
      <c r="D370" s="215"/>
      <c r="E370" s="215"/>
      <c r="F370" s="215"/>
    </row>
    <row r="371" spans="2:15" ht="11.45" customHeight="1" x14ac:dyDescent="0.2">
      <c r="B371" s="115"/>
      <c r="C371" s="115"/>
      <c r="D371" s="224" t="s">
        <v>228</v>
      </c>
      <c r="E371" s="224" t="s">
        <v>229</v>
      </c>
      <c r="F371" s="225" t="s">
        <v>230</v>
      </c>
      <c r="G371" s="224" t="s">
        <v>228</v>
      </c>
      <c r="H371" s="224" t="s">
        <v>229</v>
      </c>
      <c r="I371" s="225" t="s">
        <v>230</v>
      </c>
      <c r="J371" s="224" t="s">
        <v>228</v>
      </c>
      <c r="K371" s="224" t="s">
        <v>229</v>
      </c>
      <c r="L371" s="225" t="s">
        <v>230</v>
      </c>
      <c r="M371" s="224" t="s">
        <v>228</v>
      </c>
      <c r="N371" s="224" t="s">
        <v>229</v>
      </c>
      <c r="O371" s="227" t="s">
        <v>230</v>
      </c>
    </row>
    <row r="372" spans="2:15" ht="11.45" customHeight="1" x14ac:dyDescent="0.2">
      <c r="B372" s="361" t="s">
        <v>231</v>
      </c>
      <c r="C372" s="222" t="s">
        <v>190</v>
      </c>
      <c r="D372" s="159">
        <f t="shared" ref="D372:F378" si="65">($D$369*12*1.302)/D30</f>
        <v>3124.8</v>
      </c>
      <c r="E372" s="159">
        <f t="shared" si="65"/>
        <v>3124.8</v>
      </c>
      <c r="F372" s="160">
        <f t="shared" si="65"/>
        <v>3124.8</v>
      </c>
      <c r="G372" s="159">
        <f t="shared" ref="G372:I378" si="66">($G$369*12*1.302)/G30</f>
        <v>3124.8</v>
      </c>
      <c r="H372" s="159">
        <f t="shared" si="66"/>
        <v>3124.8</v>
      </c>
      <c r="I372" s="160">
        <f t="shared" si="66"/>
        <v>3124.8</v>
      </c>
      <c r="J372" s="159">
        <f t="shared" ref="J372:L378" si="67">($J$369*12*1.302)/J30</f>
        <v>3124.8</v>
      </c>
      <c r="K372" s="159">
        <f t="shared" si="67"/>
        <v>3124.8</v>
      </c>
      <c r="L372" s="160">
        <f t="shared" si="67"/>
        <v>3124.8</v>
      </c>
      <c r="M372" s="159">
        <f t="shared" ref="M372:O378" si="68">($M$369*12*1.302)/M30</f>
        <v>3124.8</v>
      </c>
      <c r="N372" s="159">
        <f t="shared" si="68"/>
        <v>3124.8</v>
      </c>
      <c r="O372" s="161">
        <f t="shared" si="68"/>
        <v>3124.8</v>
      </c>
    </row>
    <row r="373" spans="2:15" x14ac:dyDescent="0.2">
      <c r="B373" s="362"/>
      <c r="C373" s="223" t="s">
        <v>194</v>
      </c>
      <c r="D373" s="159">
        <f t="shared" si="65"/>
        <v>3124.8</v>
      </c>
      <c r="E373" s="162">
        <f t="shared" si="65"/>
        <v>3396.521739130435</v>
      </c>
      <c r="F373" s="163">
        <f t="shared" si="65"/>
        <v>3720</v>
      </c>
      <c r="G373" s="159">
        <f t="shared" si="66"/>
        <v>3124.8</v>
      </c>
      <c r="H373" s="162">
        <f t="shared" si="66"/>
        <v>3396.521739130435</v>
      </c>
      <c r="I373" s="163">
        <f t="shared" si="66"/>
        <v>3720</v>
      </c>
      <c r="J373" s="159">
        <f t="shared" si="67"/>
        <v>3124.8</v>
      </c>
      <c r="K373" s="162">
        <f t="shared" si="67"/>
        <v>3396.521739130435</v>
      </c>
      <c r="L373" s="163">
        <f t="shared" si="67"/>
        <v>3720</v>
      </c>
      <c r="M373" s="159">
        <f t="shared" si="68"/>
        <v>3124.8</v>
      </c>
      <c r="N373" s="162">
        <f t="shared" si="68"/>
        <v>3396.521739130435</v>
      </c>
      <c r="O373" s="164">
        <f t="shared" si="68"/>
        <v>3720</v>
      </c>
    </row>
    <row r="374" spans="2:15" x14ac:dyDescent="0.2">
      <c r="B374" s="362"/>
      <c r="C374" s="223" t="s">
        <v>198</v>
      </c>
      <c r="D374" s="159">
        <f t="shared" si="65"/>
        <v>3124.8</v>
      </c>
      <c r="E374" s="162">
        <f t="shared" si="65"/>
        <v>4595.2941176470586</v>
      </c>
      <c r="F374" s="163">
        <f t="shared" si="65"/>
        <v>4595.2941176470586</v>
      </c>
      <c r="G374" s="159">
        <f t="shared" si="66"/>
        <v>3124.8</v>
      </c>
      <c r="H374" s="162">
        <f t="shared" si="66"/>
        <v>4595.2941176470586</v>
      </c>
      <c r="I374" s="163">
        <f t="shared" si="66"/>
        <v>4595.2941176470586</v>
      </c>
      <c r="J374" s="159">
        <f t="shared" si="67"/>
        <v>3124.8</v>
      </c>
      <c r="K374" s="162">
        <f t="shared" si="67"/>
        <v>4595.2941176470586</v>
      </c>
      <c r="L374" s="163">
        <f t="shared" si="67"/>
        <v>4595.2941176470586</v>
      </c>
      <c r="M374" s="159">
        <f t="shared" si="68"/>
        <v>3124.8</v>
      </c>
      <c r="N374" s="162">
        <f t="shared" si="68"/>
        <v>4595.2941176470586</v>
      </c>
      <c r="O374" s="164">
        <f t="shared" si="68"/>
        <v>4595.2941176470586</v>
      </c>
    </row>
    <row r="375" spans="2:15" x14ac:dyDescent="0.2">
      <c r="B375" s="362"/>
      <c r="C375" s="223" t="s">
        <v>202</v>
      </c>
      <c r="D375" s="159">
        <f t="shared" si="65"/>
        <v>3124.8</v>
      </c>
      <c r="E375" s="162">
        <f t="shared" si="65"/>
        <v>5580</v>
      </c>
      <c r="F375" s="163">
        <f t="shared" si="65"/>
        <v>5580</v>
      </c>
      <c r="G375" s="159">
        <f t="shared" si="66"/>
        <v>3124.8</v>
      </c>
      <c r="H375" s="162">
        <f t="shared" si="66"/>
        <v>5580</v>
      </c>
      <c r="I375" s="163">
        <f t="shared" si="66"/>
        <v>5580</v>
      </c>
      <c r="J375" s="159">
        <f t="shared" si="67"/>
        <v>3124.8</v>
      </c>
      <c r="K375" s="162">
        <f t="shared" si="67"/>
        <v>5580</v>
      </c>
      <c r="L375" s="163">
        <f t="shared" si="67"/>
        <v>5580</v>
      </c>
      <c r="M375" s="159">
        <f t="shared" si="68"/>
        <v>3124.8</v>
      </c>
      <c r="N375" s="162">
        <f t="shared" si="68"/>
        <v>5580</v>
      </c>
      <c r="O375" s="164">
        <f t="shared" si="68"/>
        <v>5580</v>
      </c>
    </row>
    <row r="376" spans="2:15" x14ac:dyDescent="0.2">
      <c r="B376" s="362"/>
      <c r="C376" s="223" t="s">
        <v>206</v>
      </c>
      <c r="D376" s="159">
        <f t="shared" si="65"/>
        <v>3124.8</v>
      </c>
      <c r="E376" s="162">
        <f t="shared" si="65"/>
        <v>8680</v>
      </c>
      <c r="F376" s="163">
        <f t="shared" si="65"/>
        <v>8680</v>
      </c>
      <c r="G376" s="159">
        <f t="shared" si="66"/>
        <v>3124.8</v>
      </c>
      <c r="H376" s="162">
        <f t="shared" si="66"/>
        <v>8680</v>
      </c>
      <c r="I376" s="163">
        <f t="shared" si="66"/>
        <v>8680</v>
      </c>
      <c r="J376" s="159">
        <f t="shared" si="67"/>
        <v>3124.8</v>
      </c>
      <c r="K376" s="162">
        <f t="shared" si="67"/>
        <v>8680</v>
      </c>
      <c r="L376" s="163">
        <f t="shared" si="67"/>
        <v>8680</v>
      </c>
      <c r="M376" s="159">
        <f t="shared" si="68"/>
        <v>3124.8</v>
      </c>
      <c r="N376" s="162">
        <f t="shared" si="68"/>
        <v>8680</v>
      </c>
      <c r="O376" s="164">
        <f t="shared" si="68"/>
        <v>8680</v>
      </c>
    </row>
    <row r="377" spans="2:15" x14ac:dyDescent="0.2">
      <c r="B377" s="362"/>
      <c r="C377" s="223" t="s">
        <v>210</v>
      </c>
      <c r="D377" s="159">
        <f t="shared" si="65"/>
        <v>3124.8</v>
      </c>
      <c r="E377" s="162">
        <f t="shared" si="65"/>
        <v>8680</v>
      </c>
      <c r="F377" s="163">
        <f t="shared" si="65"/>
        <v>9765</v>
      </c>
      <c r="G377" s="159">
        <f t="shared" si="66"/>
        <v>3124.8</v>
      </c>
      <c r="H377" s="162">
        <f t="shared" si="66"/>
        <v>8680</v>
      </c>
      <c r="I377" s="163">
        <f t="shared" si="66"/>
        <v>9765</v>
      </c>
      <c r="J377" s="159">
        <f t="shared" si="67"/>
        <v>3124.8</v>
      </c>
      <c r="K377" s="162">
        <f t="shared" si="67"/>
        <v>8680</v>
      </c>
      <c r="L377" s="163">
        <f t="shared" si="67"/>
        <v>9765</v>
      </c>
      <c r="M377" s="159">
        <f t="shared" si="68"/>
        <v>3124.8</v>
      </c>
      <c r="N377" s="162">
        <f t="shared" si="68"/>
        <v>8680</v>
      </c>
      <c r="O377" s="164">
        <f t="shared" si="68"/>
        <v>9765</v>
      </c>
    </row>
    <row r="378" spans="2:15" x14ac:dyDescent="0.2">
      <c r="B378" s="362"/>
      <c r="C378" s="223" t="s">
        <v>214</v>
      </c>
      <c r="D378" s="159">
        <f t="shared" si="65"/>
        <v>3124.8</v>
      </c>
      <c r="E378" s="162">
        <f t="shared" si="65"/>
        <v>8680</v>
      </c>
      <c r="F378" s="163">
        <f t="shared" si="65"/>
        <v>11160</v>
      </c>
      <c r="G378" s="159">
        <f t="shared" si="66"/>
        <v>3124.8</v>
      </c>
      <c r="H378" s="162">
        <f t="shared" si="66"/>
        <v>8680</v>
      </c>
      <c r="I378" s="163">
        <f t="shared" si="66"/>
        <v>11160</v>
      </c>
      <c r="J378" s="159">
        <f t="shared" si="67"/>
        <v>3124.8</v>
      </c>
      <c r="K378" s="162">
        <f t="shared" si="67"/>
        <v>8680</v>
      </c>
      <c r="L378" s="163">
        <f t="shared" si="67"/>
        <v>11160</v>
      </c>
      <c r="M378" s="159">
        <f t="shared" si="68"/>
        <v>3124.8</v>
      </c>
      <c r="N378" s="162">
        <f t="shared" si="68"/>
        <v>8680</v>
      </c>
      <c r="O378" s="164">
        <f t="shared" si="68"/>
        <v>11160</v>
      </c>
    </row>
    <row r="379" spans="2:15" ht="11.45" customHeight="1" x14ac:dyDescent="0.2">
      <c r="B379" s="363" t="s">
        <v>232</v>
      </c>
      <c r="C379" s="223" t="s">
        <v>152</v>
      </c>
      <c r="D379" s="162">
        <f t="shared" ref="D379:F394" si="69">($D$369*12*1.302)/$D37</f>
        <v>3906</v>
      </c>
      <c r="E379" s="162">
        <f t="shared" si="69"/>
        <v>3906</v>
      </c>
      <c r="F379" s="163">
        <f t="shared" si="69"/>
        <v>3906</v>
      </c>
      <c r="G379" s="162">
        <f t="shared" ref="G379:I394" si="70">($G$369*12*1.302)/$G37</f>
        <v>3906</v>
      </c>
      <c r="H379" s="162">
        <f t="shared" si="70"/>
        <v>3906</v>
      </c>
      <c r="I379" s="163">
        <f t="shared" si="70"/>
        <v>3906</v>
      </c>
      <c r="J379" s="162">
        <f t="shared" ref="J379:L394" si="71">($J$369*12*1.302)/$J37</f>
        <v>3906</v>
      </c>
      <c r="K379" s="162">
        <f t="shared" si="71"/>
        <v>3906</v>
      </c>
      <c r="L379" s="163">
        <f t="shared" si="71"/>
        <v>3906</v>
      </c>
      <c r="M379" s="162">
        <f t="shared" ref="M379:O386" si="72">($M$369*12*1.302)/$M37</f>
        <v>3906</v>
      </c>
      <c r="N379" s="162">
        <f t="shared" si="72"/>
        <v>3906</v>
      </c>
      <c r="O379" s="164">
        <f t="shared" si="72"/>
        <v>3906</v>
      </c>
    </row>
    <row r="380" spans="2:15" x14ac:dyDescent="0.2">
      <c r="B380" s="363"/>
      <c r="C380" s="223" t="s">
        <v>153</v>
      </c>
      <c r="D380" s="162">
        <f t="shared" si="69"/>
        <v>3124.8</v>
      </c>
      <c r="E380" s="162">
        <f t="shared" si="69"/>
        <v>3124.8</v>
      </c>
      <c r="F380" s="163">
        <f t="shared" si="69"/>
        <v>3124.8</v>
      </c>
      <c r="G380" s="162">
        <f t="shared" si="70"/>
        <v>3124.8</v>
      </c>
      <c r="H380" s="162">
        <f t="shared" si="70"/>
        <v>3124.8</v>
      </c>
      <c r="I380" s="163">
        <f t="shared" si="70"/>
        <v>3124.8</v>
      </c>
      <c r="J380" s="162">
        <f t="shared" si="71"/>
        <v>3124.8</v>
      </c>
      <c r="K380" s="162">
        <f t="shared" si="71"/>
        <v>3124.8</v>
      </c>
      <c r="L380" s="163">
        <f t="shared" si="71"/>
        <v>3124.8</v>
      </c>
      <c r="M380" s="162">
        <f t="shared" si="72"/>
        <v>3124.8</v>
      </c>
      <c r="N380" s="162">
        <f t="shared" si="72"/>
        <v>3124.8</v>
      </c>
      <c r="O380" s="164">
        <f t="shared" si="72"/>
        <v>3124.8</v>
      </c>
    </row>
    <row r="381" spans="2:15" x14ac:dyDescent="0.2">
      <c r="B381" s="363"/>
      <c r="C381" s="223" t="s">
        <v>154</v>
      </c>
      <c r="D381" s="162">
        <f t="shared" si="69"/>
        <v>3906</v>
      </c>
      <c r="E381" s="162">
        <f t="shared" si="69"/>
        <v>3906</v>
      </c>
      <c r="F381" s="163">
        <f t="shared" si="69"/>
        <v>3906</v>
      </c>
      <c r="G381" s="162">
        <f t="shared" si="70"/>
        <v>3906</v>
      </c>
      <c r="H381" s="162">
        <f t="shared" si="70"/>
        <v>3906</v>
      </c>
      <c r="I381" s="163">
        <f t="shared" si="70"/>
        <v>3906</v>
      </c>
      <c r="J381" s="162">
        <f t="shared" si="71"/>
        <v>3906</v>
      </c>
      <c r="K381" s="162">
        <f t="shared" si="71"/>
        <v>3906</v>
      </c>
      <c r="L381" s="163">
        <f t="shared" si="71"/>
        <v>3906</v>
      </c>
      <c r="M381" s="162">
        <f t="shared" si="72"/>
        <v>3906</v>
      </c>
      <c r="N381" s="162">
        <f t="shared" si="72"/>
        <v>3906</v>
      </c>
      <c r="O381" s="164">
        <f t="shared" si="72"/>
        <v>3906</v>
      </c>
    </row>
    <row r="382" spans="2:15" x14ac:dyDescent="0.2">
      <c r="B382" s="363"/>
      <c r="C382" s="223" t="s">
        <v>217</v>
      </c>
      <c r="D382" s="162">
        <f t="shared" si="69"/>
        <v>3124.8</v>
      </c>
      <c r="E382" s="162">
        <f t="shared" si="69"/>
        <v>3124.8</v>
      </c>
      <c r="F382" s="163">
        <f t="shared" si="69"/>
        <v>3124.8</v>
      </c>
      <c r="G382" s="162">
        <f t="shared" si="70"/>
        <v>3124.8</v>
      </c>
      <c r="H382" s="162">
        <f t="shared" si="70"/>
        <v>3124.8</v>
      </c>
      <c r="I382" s="163">
        <f t="shared" si="70"/>
        <v>3124.8</v>
      </c>
      <c r="J382" s="162">
        <f t="shared" si="71"/>
        <v>3124.8</v>
      </c>
      <c r="K382" s="162">
        <f t="shared" si="71"/>
        <v>3124.8</v>
      </c>
      <c r="L382" s="163">
        <f t="shared" si="71"/>
        <v>3124.8</v>
      </c>
      <c r="M382" s="162">
        <f t="shared" si="72"/>
        <v>3124.8</v>
      </c>
      <c r="N382" s="162">
        <f t="shared" si="72"/>
        <v>3124.8</v>
      </c>
      <c r="O382" s="164">
        <f t="shared" si="72"/>
        <v>3124.8</v>
      </c>
    </row>
    <row r="383" spans="2:15" x14ac:dyDescent="0.2">
      <c r="B383" s="363"/>
      <c r="C383" s="223" t="s">
        <v>155</v>
      </c>
      <c r="D383" s="162">
        <f t="shared" si="69"/>
        <v>3124.8</v>
      </c>
      <c r="E383" s="162">
        <f t="shared" si="69"/>
        <v>3124.8</v>
      </c>
      <c r="F383" s="163">
        <f t="shared" si="69"/>
        <v>3124.8</v>
      </c>
      <c r="G383" s="162">
        <f t="shared" si="70"/>
        <v>3124.8</v>
      </c>
      <c r="H383" s="162">
        <f t="shared" si="70"/>
        <v>3124.8</v>
      </c>
      <c r="I383" s="163">
        <f t="shared" si="70"/>
        <v>3124.8</v>
      </c>
      <c r="J383" s="162">
        <f t="shared" si="71"/>
        <v>3124.8</v>
      </c>
      <c r="K383" s="162">
        <f t="shared" si="71"/>
        <v>3124.8</v>
      </c>
      <c r="L383" s="163">
        <f t="shared" si="71"/>
        <v>3124.8</v>
      </c>
      <c r="M383" s="162">
        <f t="shared" si="72"/>
        <v>3124.8</v>
      </c>
      <c r="N383" s="162">
        <f t="shared" si="72"/>
        <v>3124.8</v>
      </c>
      <c r="O383" s="164">
        <f t="shared" si="72"/>
        <v>3124.8</v>
      </c>
    </row>
    <row r="384" spans="2:15" ht="18" x14ac:dyDescent="0.2">
      <c r="B384" s="363"/>
      <c r="C384" s="223" t="s">
        <v>218</v>
      </c>
      <c r="D384" s="162">
        <f t="shared" si="69"/>
        <v>3906</v>
      </c>
      <c r="E384" s="162">
        <f t="shared" si="69"/>
        <v>3906</v>
      </c>
      <c r="F384" s="163">
        <f t="shared" si="69"/>
        <v>3906</v>
      </c>
      <c r="G384" s="162">
        <f t="shared" si="70"/>
        <v>3906</v>
      </c>
      <c r="H384" s="162">
        <f t="shared" si="70"/>
        <v>3906</v>
      </c>
      <c r="I384" s="163">
        <f t="shared" si="70"/>
        <v>3906</v>
      </c>
      <c r="J384" s="162">
        <f t="shared" si="71"/>
        <v>3906</v>
      </c>
      <c r="K384" s="162">
        <f t="shared" si="71"/>
        <v>3906</v>
      </c>
      <c r="L384" s="163">
        <f t="shared" si="71"/>
        <v>3906</v>
      </c>
      <c r="M384" s="162">
        <f t="shared" si="72"/>
        <v>3906</v>
      </c>
      <c r="N384" s="162">
        <f t="shared" si="72"/>
        <v>3906</v>
      </c>
      <c r="O384" s="164">
        <f t="shared" si="72"/>
        <v>3906</v>
      </c>
    </row>
    <row r="385" spans="2:15" x14ac:dyDescent="0.2">
      <c r="B385" s="363"/>
      <c r="C385" s="223" t="s">
        <v>219</v>
      </c>
      <c r="D385" s="162">
        <f t="shared" si="69"/>
        <v>3124.8</v>
      </c>
      <c r="E385" s="162">
        <f t="shared" si="69"/>
        <v>3124.8</v>
      </c>
      <c r="F385" s="163">
        <f t="shared" si="69"/>
        <v>3124.8</v>
      </c>
      <c r="G385" s="162">
        <f t="shared" si="70"/>
        <v>3124.8</v>
      </c>
      <c r="H385" s="162">
        <f t="shared" si="70"/>
        <v>3124.8</v>
      </c>
      <c r="I385" s="163">
        <f t="shared" si="70"/>
        <v>3124.8</v>
      </c>
      <c r="J385" s="162">
        <f t="shared" si="71"/>
        <v>3124.8</v>
      </c>
      <c r="K385" s="162">
        <f t="shared" si="71"/>
        <v>3124.8</v>
      </c>
      <c r="L385" s="163">
        <f t="shared" si="71"/>
        <v>3124.8</v>
      </c>
      <c r="M385" s="162">
        <f t="shared" si="72"/>
        <v>3124.8</v>
      </c>
      <c r="N385" s="162">
        <f t="shared" si="72"/>
        <v>3124.8</v>
      </c>
      <c r="O385" s="164">
        <f t="shared" si="72"/>
        <v>3124.8</v>
      </c>
    </row>
    <row r="386" spans="2:15" ht="18" x14ac:dyDescent="0.2">
      <c r="B386" s="363"/>
      <c r="C386" s="223" t="s">
        <v>220</v>
      </c>
      <c r="D386" s="162">
        <f t="shared" si="69"/>
        <v>3906</v>
      </c>
      <c r="E386" s="162">
        <f t="shared" si="69"/>
        <v>3906</v>
      </c>
      <c r="F386" s="163">
        <f t="shared" si="69"/>
        <v>3906</v>
      </c>
      <c r="G386" s="162">
        <f t="shared" si="70"/>
        <v>3906</v>
      </c>
      <c r="H386" s="162">
        <f t="shared" si="70"/>
        <v>3906</v>
      </c>
      <c r="I386" s="163">
        <f t="shared" si="70"/>
        <v>3906</v>
      </c>
      <c r="J386" s="162">
        <f t="shared" si="71"/>
        <v>3906</v>
      </c>
      <c r="K386" s="162">
        <f t="shared" si="71"/>
        <v>3906</v>
      </c>
      <c r="L386" s="163">
        <f t="shared" si="71"/>
        <v>3906</v>
      </c>
      <c r="M386" s="162">
        <f t="shared" si="72"/>
        <v>3906</v>
      </c>
      <c r="N386" s="162">
        <f t="shared" si="72"/>
        <v>3906</v>
      </c>
      <c r="O386" s="164">
        <f t="shared" si="72"/>
        <v>3906</v>
      </c>
    </row>
    <row r="387" spans="2:15" ht="11.45" customHeight="1" x14ac:dyDescent="0.2">
      <c r="B387" s="363" t="s">
        <v>233</v>
      </c>
      <c r="C387" s="223" t="s">
        <v>152</v>
      </c>
      <c r="D387" s="162">
        <f t="shared" si="69"/>
        <v>13020</v>
      </c>
      <c r="E387" s="162">
        <f t="shared" si="69"/>
        <v>13020</v>
      </c>
      <c r="F387" s="163">
        <f t="shared" si="69"/>
        <v>13020</v>
      </c>
      <c r="G387" s="162">
        <f t="shared" si="70"/>
        <v>13020</v>
      </c>
      <c r="H387" s="162">
        <f t="shared" si="70"/>
        <v>13020</v>
      </c>
      <c r="I387" s="163">
        <f t="shared" si="70"/>
        <v>13020</v>
      </c>
      <c r="J387" s="162">
        <f t="shared" si="71"/>
        <v>13020</v>
      </c>
      <c r="K387" s="162">
        <f t="shared" si="71"/>
        <v>13020</v>
      </c>
      <c r="L387" s="163">
        <f t="shared" si="71"/>
        <v>13020</v>
      </c>
      <c r="M387" s="165" t="s">
        <v>156</v>
      </c>
      <c r="N387" s="165" t="s">
        <v>156</v>
      </c>
      <c r="O387" s="166" t="s">
        <v>156</v>
      </c>
    </row>
    <row r="388" spans="2:15" x14ac:dyDescent="0.2">
      <c r="B388" s="363"/>
      <c r="C388" s="223" t="s">
        <v>153</v>
      </c>
      <c r="D388" s="162">
        <f t="shared" si="69"/>
        <v>7812</v>
      </c>
      <c r="E388" s="162">
        <f t="shared" si="69"/>
        <v>7812</v>
      </c>
      <c r="F388" s="163">
        <f t="shared" si="69"/>
        <v>7812</v>
      </c>
      <c r="G388" s="162">
        <f t="shared" si="70"/>
        <v>7812</v>
      </c>
      <c r="H388" s="162">
        <f t="shared" si="70"/>
        <v>7812</v>
      </c>
      <c r="I388" s="163">
        <f t="shared" si="70"/>
        <v>7812</v>
      </c>
      <c r="J388" s="162">
        <f t="shared" si="71"/>
        <v>7812</v>
      </c>
      <c r="K388" s="162">
        <f t="shared" si="71"/>
        <v>7812</v>
      </c>
      <c r="L388" s="163">
        <f t="shared" si="71"/>
        <v>7812</v>
      </c>
      <c r="M388" s="165" t="s">
        <v>156</v>
      </c>
      <c r="N388" s="165" t="s">
        <v>156</v>
      </c>
      <c r="O388" s="166" t="s">
        <v>156</v>
      </c>
    </row>
    <row r="389" spans="2:15" x14ac:dyDescent="0.2">
      <c r="B389" s="363"/>
      <c r="C389" s="223" t="s">
        <v>154</v>
      </c>
      <c r="D389" s="162">
        <f t="shared" si="69"/>
        <v>9765</v>
      </c>
      <c r="E389" s="162">
        <f t="shared" si="69"/>
        <v>9765</v>
      </c>
      <c r="F389" s="163">
        <f t="shared" si="69"/>
        <v>9765</v>
      </c>
      <c r="G389" s="162">
        <f t="shared" si="70"/>
        <v>9765</v>
      </c>
      <c r="H389" s="162">
        <f t="shared" si="70"/>
        <v>9765</v>
      </c>
      <c r="I389" s="163">
        <f t="shared" si="70"/>
        <v>9765</v>
      </c>
      <c r="J389" s="162">
        <f t="shared" si="71"/>
        <v>9765</v>
      </c>
      <c r="K389" s="162">
        <f t="shared" si="71"/>
        <v>9765</v>
      </c>
      <c r="L389" s="163">
        <f t="shared" si="71"/>
        <v>9765</v>
      </c>
      <c r="M389" s="165" t="s">
        <v>156</v>
      </c>
      <c r="N389" s="165" t="s">
        <v>156</v>
      </c>
      <c r="O389" s="166" t="s">
        <v>156</v>
      </c>
    </row>
    <row r="390" spans="2:15" x14ac:dyDescent="0.2">
      <c r="B390" s="363"/>
      <c r="C390" s="223" t="s">
        <v>217</v>
      </c>
      <c r="D390" s="162">
        <f t="shared" si="69"/>
        <v>6510</v>
      </c>
      <c r="E390" s="162">
        <f t="shared" si="69"/>
        <v>6510</v>
      </c>
      <c r="F390" s="163">
        <f t="shared" si="69"/>
        <v>6510</v>
      </c>
      <c r="G390" s="162">
        <f t="shared" si="70"/>
        <v>6510</v>
      </c>
      <c r="H390" s="162">
        <f t="shared" si="70"/>
        <v>6510</v>
      </c>
      <c r="I390" s="163">
        <f t="shared" si="70"/>
        <v>6510</v>
      </c>
      <c r="J390" s="162">
        <f t="shared" si="71"/>
        <v>6510</v>
      </c>
      <c r="K390" s="162">
        <f t="shared" si="71"/>
        <v>6510</v>
      </c>
      <c r="L390" s="163">
        <f t="shared" si="71"/>
        <v>6510</v>
      </c>
      <c r="M390" s="165" t="s">
        <v>156</v>
      </c>
      <c r="N390" s="165" t="s">
        <v>156</v>
      </c>
      <c r="O390" s="166" t="s">
        <v>156</v>
      </c>
    </row>
    <row r="391" spans="2:15" x14ac:dyDescent="0.2">
      <c r="B391" s="363"/>
      <c r="C391" s="223" t="s">
        <v>155</v>
      </c>
      <c r="D391" s="162">
        <f t="shared" si="69"/>
        <v>6510</v>
      </c>
      <c r="E391" s="162">
        <f t="shared" si="69"/>
        <v>6510</v>
      </c>
      <c r="F391" s="163">
        <f t="shared" si="69"/>
        <v>6510</v>
      </c>
      <c r="G391" s="162">
        <f t="shared" si="70"/>
        <v>6510</v>
      </c>
      <c r="H391" s="162">
        <f t="shared" si="70"/>
        <v>6510</v>
      </c>
      <c r="I391" s="163">
        <f t="shared" si="70"/>
        <v>6510</v>
      </c>
      <c r="J391" s="162">
        <f t="shared" si="71"/>
        <v>6510</v>
      </c>
      <c r="K391" s="162">
        <f t="shared" si="71"/>
        <v>6510</v>
      </c>
      <c r="L391" s="163">
        <f t="shared" si="71"/>
        <v>6510</v>
      </c>
      <c r="M391" s="165" t="s">
        <v>156</v>
      </c>
      <c r="N391" s="165" t="s">
        <v>156</v>
      </c>
      <c r="O391" s="166" t="s">
        <v>156</v>
      </c>
    </row>
    <row r="392" spans="2:15" ht="18" x14ac:dyDescent="0.2">
      <c r="B392" s="363"/>
      <c r="C392" s="223" t="s">
        <v>218</v>
      </c>
      <c r="D392" s="162">
        <f t="shared" si="69"/>
        <v>7812</v>
      </c>
      <c r="E392" s="162">
        <f t="shared" si="69"/>
        <v>7812</v>
      </c>
      <c r="F392" s="163">
        <f t="shared" si="69"/>
        <v>7812</v>
      </c>
      <c r="G392" s="162">
        <f t="shared" si="70"/>
        <v>7812</v>
      </c>
      <c r="H392" s="162">
        <f t="shared" si="70"/>
        <v>7812</v>
      </c>
      <c r="I392" s="163">
        <f t="shared" si="70"/>
        <v>7812</v>
      </c>
      <c r="J392" s="162">
        <f t="shared" si="71"/>
        <v>7812</v>
      </c>
      <c r="K392" s="162">
        <f t="shared" si="71"/>
        <v>7812</v>
      </c>
      <c r="L392" s="163">
        <f t="shared" si="71"/>
        <v>7812</v>
      </c>
      <c r="M392" s="165" t="s">
        <v>156</v>
      </c>
      <c r="N392" s="165" t="s">
        <v>156</v>
      </c>
      <c r="O392" s="166" t="s">
        <v>156</v>
      </c>
    </row>
    <row r="393" spans="2:15" x14ac:dyDescent="0.2">
      <c r="B393" s="363"/>
      <c r="C393" s="223" t="s">
        <v>219</v>
      </c>
      <c r="D393" s="162">
        <f t="shared" si="69"/>
        <v>6510</v>
      </c>
      <c r="E393" s="162">
        <f t="shared" si="69"/>
        <v>6510</v>
      </c>
      <c r="F393" s="163">
        <f t="shared" si="69"/>
        <v>6510</v>
      </c>
      <c r="G393" s="162">
        <f t="shared" si="70"/>
        <v>6510</v>
      </c>
      <c r="H393" s="162">
        <f t="shared" si="70"/>
        <v>6510</v>
      </c>
      <c r="I393" s="163">
        <f t="shared" si="70"/>
        <v>6510</v>
      </c>
      <c r="J393" s="162">
        <f t="shared" si="71"/>
        <v>6510</v>
      </c>
      <c r="K393" s="162">
        <f t="shared" si="71"/>
        <v>6510</v>
      </c>
      <c r="L393" s="163">
        <f t="shared" si="71"/>
        <v>6510</v>
      </c>
      <c r="M393" s="165" t="s">
        <v>156</v>
      </c>
      <c r="N393" s="165" t="s">
        <v>156</v>
      </c>
      <c r="O393" s="166" t="s">
        <v>156</v>
      </c>
    </row>
    <row r="394" spans="2:15" ht="18" x14ac:dyDescent="0.2">
      <c r="B394" s="363"/>
      <c r="C394" s="223" t="s">
        <v>220</v>
      </c>
      <c r="D394" s="162">
        <f t="shared" si="69"/>
        <v>9765</v>
      </c>
      <c r="E394" s="162">
        <f t="shared" si="69"/>
        <v>9765</v>
      </c>
      <c r="F394" s="163">
        <f t="shared" si="69"/>
        <v>9765</v>
      </c>
      <c r="G394" s="162">
        <f t="shared" si="70"/>
        <v>9765</v>
      </c>
      <c r="H394" s="162">
        <f t="shared" si="70"/>
        <v>9765</v>
      </c>
      <c r="I394" s="163">
        <f t="shared" si="70"/>
        <v>9765</v>
      </c>
      <c r="J394" s="162">
        <f t="shared" si="71"/>
        <v>9765</v>
      </c>
      <c r="K394" s="162">
        <f t="shared" si="71"/>
        <v>9765</v>
      </c>
      <c r="L394" s="163">
        <f t="shared" si="71"/>
        <v>9765</v>
      </c>
      <c r="M394" s="165" t="s">
        <v>156</v>
      </c>
      <c r="N394" s="165" t="s">
        <v>156</v>
      </c>
      <c r="O394" s="166" t="s">
        <v>156</v>
      </c>
    </row>
    <row r="395" spans="2:15" ht="11.45" customHeight="1" x14ac:dyDescent="0.2">
      <c r="B395" s="363" t="s">
        <v>234</v>
      </c>
      <c r="C395" s="223" t="s">
        <v>152</v>
      </c>
      <c r="D395" s="162">
        <f t="shared" ref="D395:F406" si="73">($D$369*12*1.302)/$D53</f>
        <v>13020</v>
      </c>
      <c r="E395" s="162">
        <f t="shared" si="73"/>
        <v>13020</v>
      </c>
      <c r="F395" s="163">
        <f t="shared" si="73"/>
        <v>13020</v>
      </c>
      <c r="G395" s="162">
        <f t="shared" ref="G395:I406" si="74">($G$369*12*1.302)/$G53</f>
        <v>13020</v>
      </c>
      <c r="H395" s="162">
        <f t="shared" si="74"/>
        <v>13020</v>
      </c>
      <c r="I395" s="163">
        <f t="shared" si="74"/>
        <v>13020</v>
      </c>
      <c r="J395" s="162">
        <f t="shared" ref="J395:L406" si="75">($J$369*12*1.302)/$J53</f>
        <v>13020</v>
      </c>
      <c r="K395" s="162">
        <f t="shared" si="75"/>
        <v>13020</v>
      </c>
      <c r="L395" s="163">
        <f t="shared" si="75"/>
        <v>13020</v>
      </c>
      <c r="M395" s="165" t="s">
        <v>156</v>
      </c>
      <c r="N395" s="165" t="s">
        <v>156</v>
      </c>
      <c r="O395" s="166" t="s">
        <v>156</v>
      </c>
    </row>
    <row r="396" spans="2:15" x14ac:dyDescent="0.2">
      <c r="B396" s="363"/>
      <c r="C396" s="223" t="s">
        <v>153</v>
      </c>
      <c r="D396" s="162">
        <f t="shared" si="73"/>
        <v>7812</v>
      </c>
      <c r="E396" s="162">
        <f t="shared" si="73"/>
        <v>7812</v>
      </c>
      <c r="F396" s="163">
        <f t="shared" si="73"/>
        <v>7812</v>
      </c>
      <c r="G396" s="162">
        <f t="shared" si="74"/>
        <v>7812</v>
      </c>
      <c r="H396" s="162">
        <f t="shared" si="74"/>
        <v>7812</v>
      </c>
      <c r="I396" s="163">
        <f t="shared" si="74"/>
        <v>7812</v>
      </c>
      <c r="J396" s="162">
        <f t="shared" si="75"/>
        <v>7812</v>
      </c>
      <c r="K396" s="162">
        <f t="shared" si="75"/>
        <v>7812</v>
      </c>
      <c r="L396" s="163">
        <f t="shared" si="75"/>
        <v>7812</v>
      </c>
      <c r="M396" s="165" t="s">
        <v>156</v>
      </c>
      <c r="N396" s="165" t="s">
        <v>156</v>
      </c>
      <c r="O396" s="166" t="s">
        <v>156</v>
      </c>
    </row>
    <row r="397" spans="2:15" x14ac:dyDescent="0.2">
      <c r="B397" s="363"/>
      <c r="C397" s="223" t="s">
        <v>154</v>
      </c>
      <c r="D397" s="162">
        <f t="shared" si="73"/>
        <v>9765</v>
      </c>
      <c r="E397" s="162">
        <f t="shared" si="73"/>
        <v>9765</v>
      </c>
      <c r="F397" s="163">
        <f t="shared" si="73"/>
        <v>9765</v>
      </c>
      <c r="G397" s="162">
        <f t="shared" si="74"/>
        <v>9765</v>
      </c>
      <c r="H397" s="162">
        <f t="shared" si="74"/>
        <v>9765</v>
      </c>
      <c r="I397" s="163">
        <f t="shared" si="74"/>
        <v>9765</v>
      </c>
      <c r="J397" s="162">
        <f t="shared" si="75"/>
        <v>9765</v>
      </c>
      <c r="K397" s="162">
        <f t="shared" si="75"/>
        <v>9765</v>
      </c>
      <c r="L397" s="163">
        <f t="shared" si="75"/>
        <v>9765</v>
      </c>
      <c r="M397" s="165" t="s">
        <v>156</v>
      </c>
      <c r="N397" s="165" t="s">
        <v>156</v>
      </c>
      <c r="O397" s="166" t="s">
        <v>156</v>
      </c>
    </row>
    <row r="398" spans="2:15" x14ac:dyDescent="0.2">
      <c r="B398" s="363"/>
      <c r="C398" s="223" t="s">
        <v>217</v>
      </c>
      <c r="D398" s="162">
        <f t="shared" si="73"/>
        <v>6510</v>
      </c>
      <c r="E398" s="162">
        <f t="shared" si="73"/>
        <v>6510</v>
      </c>
      <c r="F398" s="163">
        <f t="shared" si="73"/>
        <v>6510</v>
      </c>
      <c r="G398" s="162">
        <f t="shared" si="74"/>
        <v>6510</v>
      </c>
      <c r="H398" s="162">
        <f t="shared" si="74"/>
        <v>6510</v>
      </c>
      <c r="I398" s="163">
        <f t="shared" si="74"/>
        <v>6510</v>
      </c>
      <c r="J398" s="162">
        <f t="shared" si="75"/>
        <v>6510</v>
      </c>
      <c r="K398" s="162">
        <f t="shared" si="75"/>
        <v>6510</v>
      </c>
      <c r="L398" s="163">
        <f t="shared" si="75"/>
        <v>6510</v>
      </c>
      <c r="M398" s="165" t="s">
        <v>156</v>
      </c>
      <c r="N398" s="165" t="s">
        <v>156</v>
      </c>
      <c r="O398" s="166" t="s">
        <v>156</v>
      </c>
    </row>
    <row r="399" spans="2:15" ht="18" x14ac:dyDescent="0.2">
      <c r="B399" s="363"/>
      <c r="C399" s="223" t="s">
        <v>218</v>
      </c>
      <c r="D399" s="162">
        <f t="shared" si="73"/>
        <v>7812</v>
      </c>
      <c r="E399" s="162">
        <f t="shared" si="73"/>
        <v>7812</v>
      </c>
      <c r="F399" s="163">
        <f t="shared" si="73"/>
        <v>7812</v>
      </c>
      <c r="G399" s="162">
        <f t="shared" si="74"/>
        <v>7812</v>
      </c>
      <c r="H399" s="162">
        <f t="shared" si="74"/>
        <v>7812</v>
      </c>
      <c r="I399" s="163">
        <f t="shared" si="74"/>
        <v>7812</v>
      </c>
      <c r="J399" s="162">
        <f t="shared" si="75"/>
        <v>7812</v>
      </c>
      <c r="K399" s="162">
        <f t="shared" si="75"/>
        <v>7812</v>
      </c>
      <c r="L399" s="163">
        <f t="shared" si="75"/>
        <v>7812</v>
      </c>
      <c r="M399" s="165" t="s">
        <v>156</v>
      </c>
      <c r="N399" s="165" t="s">
        <v>156</v>
      </c>
      <c r="O399" s="166" t="s">
        <v>156</v>
      </c>
    </row>
    <row r="400" spans="2:15" ht="18" x14ac:dyDescent="0.2">
      <c r="B400" s="363"/>
      <c r="C400" s="223" t="s">
        <v>220</v>
      </c>
      <c r="D400" s="162">
        <f t="shared" si="73"/>
        <v>9765</v>
      </c>
      <c r="E400" s="162">
        <f t="shared" si="73"/>
        <v>9765</v>
      </c>
      <c r="F400" s="163">
        <f t="shared" si="73"/>
        <v>9765</v>
      </c>
      <c r="G400" s="162">
        <f t="shared" si="74"/>
        <v>9765</v>
      </c>
      <c r="H400" s="162">
        <f t="shared" si="74"/>
        <v>9765</v>
      </c>
      <c r="I400" s="163">
        <f t="shared" si="74"/>
        <v>9765</v>
      </c>
      <c r="J400" s="162">
        <f t="shared" si="75"/>
        <v>9765</v>
      </c>
      <c r="K400" s="162">
        <f t="shared" si="75"/>
        <v>9765</v>
      </c>
      <c r="L400" s="163">
        <f t="shared" si="75"/>
        <v>9765</v>
      </c>
      <c r="M400" s="165" t="s">
        <v>156</v>
      </c>
      <c r="N400" s="165" t="s">
        <v>156</v>
      </c>
      <c r="O400" s="166" t="s">
        <v>156</v>
      </c>
    </row>
    <row r="401" spans="1:16" ht="18" x14ac:dyDescent="0.2">
      <c r="B401" s="363"/>
      <c r="C401" s="223" t="s">
        <v>223</v>
      </c>
      <c r="D401" s="162">
        <f t="shared" si="73"/>
        <v>6510</v>
      </c>
      <c r="E401" s="162">
        <f t="shared" si="73"/>
        <v>6510</v>
      </c>
      <c r="F401" s="163">
        <f t="shared" si="73"/>
        <v>6510</v>
      </c>
      <c r="G401" s="162">
        <f t="shared" si="74"/>
        <v>6510</v>
      </c>
      <c r="H401" s="162">
        <f t="shared" si="74"/>
        <v>6510</v>
      </c>
      <c r="I401" s="163">
        <f t="shared" si="74"/>
        <v>6510</v>
      </c>
      <c r="J401" s="162">
        <f t="shared" si="75"/>
        <v>6510</v>
      </c>
      <c r="K401" s="162">
        <f t="shared" si="75"/>
        <v>6510</v>
      </c>
      <c r="L401" s="163">
        <f t="shared" si="75"/>
        <v>6510</v>
      </c>
      <c r="M401" s="165" t="s">
        <v>156</v>
      </c>
      <c r="N401" s="165" t="s">
        <v>156</v>
      </c>
      <c r="O401" s="166" t="s">
        <v>156</v>
      </c>
    </row>
    <row r="402" spans="1:16" ht="11.45" customHeight="1" x14ac:dyDescent="0.2">
      <c r="B402" s="363" t="s">
        <v>235</v>
      </c>
      <c r="C402" s="223" t="s">
        <v>152</v>
      </c>
      <c r="D402" s="162">
        <f t="shared" si="73"/>
        <v>13020</v>
      </c>
      <c r="E402" s="162">
        <f t="shared" si="73"/>
        <v>13020</v>
      </c>
      <c r="F402" s="163">
        <f t="shared" si="73"/>
        <v>13020</v>
      </c>
      <c r="G402" s="162">
        <f t="shared" si="74"/>
        <v>13020</v>
      </c>
      <c r="H402" s="162">
        <f t="shared" si="74"/>
        <v>13020</v>
      </c>
      <c r="I402" s="163">
        <f t="shared" si="74"/>
        <v>13020</v>
      </c>
      <c r="J402" s="162">
        <f t="shared" si="75"/>
        <v>13020</v>
      </c>
      <c r="K402" s="162">
        <f t="shared" si="75"/>
        <v>13020</v>
      </c>
      <c r="L402" s="163">
        <f t="shared" si="75"/>
        <v>13020</v>
      </c>
      <c r="M402" s="165" t="s">
        <v>156</v>
      </c>
      <c r="N402" s="165" t="s">
        <v>156</v>
      </c>
      <c r="O402" s="166" t="s">
        <v>156</v>
      </c>
    </row>
    <row r="403" spans="1:16" x14ac:dyDescent="0.2">
      <c r="B403" s="363"/>
      <c r="C403" s="223" t="s">
        <v>154</v>
      </c>
      <c r="D403" s="162">
        <f t="shared" si="73"/>
        <v>15624</v>
      </c>
      <c r="E403" s="162">
        <f t="shared" si="73"/>
        <v>15624</v>
      </c>
      <c r="F403" s="163">
        <f t="shared" si="73"/>
        <v>15624</v>
      </c>
      <c r="G403" s="162">
        <f t="shared" si="74"/>
        <v>15624</v>
      </c>
      <c r="H403" s="162">
        <f t="shared" si="74"/>
        <v>15624</v>
      </c>
      <c r="I403" s="163">
        <f t="shared" si="74"/>
        <v>15624</v>
      </c>
      <c r="J403" s="162">
        <f t="shared" si="75"/>
        <v>15624</v>
      </c>
      <c r="K403" s="162">
        <f t="shared" si="75"/>
        <v>15624</v>
      </c>
      <c r="L403" s="163">
        <f t="shared" si="75"/>
        <v>15624</v>
      </c>
      <c r="M403" s="165" t="s">
        <v>156</v>
      </c>
      <c r="N403" s="165" t="s">
        <v>156</v>
      </c>
      <c r="O403" s="166" t="s">
        <v>156</v>
      </c>
    </row>
    <row r="404" spans="1:16" ht="18" x14ac:dyDescent="0.2">
      <c r="B404" s="363"/>
      <c r="C404" s="223" t="s">
        <v>218</v>
      </c>
      <c r="D404" s="162">
        <f t="shared" si="73"/>
        <v>7812</v>
      </c>
      <c r="E404" s="162">
        <f t="shared" si="73"/>
        <v>7812</v>
      </c>
      <c r="F404" s="163">
        <f t="shared" si="73"/>
        <v>7812</v>
      </c>
      <c r="G404" s="162">
        <f t="shared" si="74"/>
        <v>7812</v>
      </c>
      <c r="H404" s="162">
        <f t="shared" si="74"/>
        <v>7812</v>
      </c>
      <c r="I404" s="163">
        <f t="shared" si="74"/>
        <v>7812</v>
      </c>
      <c r="J404" s="162">
        <f t="shared" si="75"/>
        <v>7812</v>
      </c>
      <c r="K404" s="162">
        <f t="shared" si="75"/>
        <v>7812</v>
      </c>
      <c r="L404" s="163">
        <f t="shared" si="75"/>
        <v>7812</v>
      </c>
      <c r="M404" s="165" t="s">
        <v>156</v>
      </c>
      <c r="N404" s="165" t="s">
        <v>156</v>
      </c>
      <c r="O404" s="166" t="s">
        <v>156</v>
      </c>
    </row>
    <row r="405" spans="1:16" ht="18" x14ac:dyDescent="0.2">
      <c r="B405" s="363"/>
      <c r="C405" s="223" t="s">
        <v>220</v>
      </c>
      <c r="D405" s="162">
        <f t="shared" si="73"/>
        <v>9765</v>
      </c>
      <c r="E405" s="162">
        <f t="shared" si="73"/>
        <v>9765</v>
      </c>
      <c r="F405" s="163">
        <f t="shared" si="73"/>
        <v>9765</v>
      </c>
      <c r="G405" s="162">
        <f t="shared" si="74"/>
        <v>9765</v>
      </c>
      <c r="H405" s="162">
        <f t="shared" si="74"/>
        <v>9765</v>
      </c>
      <c r="I405" s="163">
        <f t="shared" si="74"/>
        <v>9765</v>
      </c>
      <c r="J405" s="162">
        <f t="shared" si="75"/>
        <v>9765</v>
      </c>
      <c r="K405" s="162">
        <f t="shared" si="75"/>
        <v>9765</v>
      </c>
      <c r="L405" s="163">
        <f t="shared" si="75"/>
        <v>9765</v>
      </c>
      <c r="M405" s="165" t="s">
        <v>156</v>
      </c>
      <c r="N405" s="165" t="s">
        <v>156</v>
      </c>
      <c r="O405" s="166" t="s">
        <v>156</v>
      </c>
    </row>
    <row r="406" spans="1:16" ht="18" x14ac:dyDescent="0.2">
      <c r="B406" s="363"/>
      <c r="C406" s="223" t="s">
        <v>223</v>
      </c>
      <c r="D406" s="162">
        <f t="shared" si="73"/>
        <v>6510</v>
      </c>
      <c r="E406" s="162">
        <f t="shared" si="73"/>
        <v>6510</v>
      </c>
      <c r="F406" s="163">
        <f t="shared" si="73"/>
        <v>6510</v>
      </c>
      <c r="G406" s="162">
        <f t="shared" si="74"/>
        <v>6510</v>
      </c>
      <c r="H406" s="162">
        <f t="shared" si="74"/>
        <v>6510</v>
      </c>
      <c r="I406" s="163">
        <f t="shared" si="74"/>
        <v>6510</v>
      </c>
      <c r="J406" s="162">
        <f t="shared" si="75"/>
        <v>6510</v>
      </c>
      <c r="K406" s="162">
        <f t="shared" si="75"/>
        <v>6510</v>
      </c>
      <c r="L406" s="163">
        <f t="shared" si="75"/>
        <v>6510</v>
      </c>
      <c r="M406" s="165" t="s">
        <v>156</v>
      </c>
      <c r="N406" s="165" t="s">
        <v>156</v>
      </c>
      <c r="O406" s="166" t="s">
        <v>156</v>
      </c>
    </row>
    <row r="407" spans="1:16" x14ac:dyDescent="0.2">
      <c r="B407" s="345" t="s">
        <v>175</v>
      </c>
      <c r="C407" s="346"/>
      <c r="D407" s="162">
        <v>0</v>
      </c>
      <c r="E407" s="162">
        <v>0</v>
      </c>
      <c r="F407" s="163">
        <v>0</v>
      </c>
      <c r="G407" s="162">
        <v>0</v>
      </c>
      <c r="H407" s="162">
        <v>0</v>
      </c>
      <c r="I407" s="163">
        <v>0</v>
      </c>
      <c r="J407" s="162">
        <v>0</v>
      </c>
      <c r="K407" s="162">
        <v>0</v>
      </c>
      <c r="L407" s="163">
        <v>0</v>
      </c>
      <c r="M407" s="165" t="s">
        <v>156</v>
      </c>
      <c r="N407" s="165" t="s">
        <v>156</v>
      </c>
      <c r="O407" s="166" t="s">
        <v>156</v>
      </c>
    </row>
    <row r="408" spans="1:16" x14ac:dyDescent="0.2">
      <c r="B408" s="345" t="s">
        <v>176</v>
      </c>
      <c r="C408" s="346"/>
      <c r="D408" s="162">
        <v>0</v>
      </c>
      <c r="E408" s="162">
        <v>0</v>
      </c>
      <c r="F408" s="163">
        <v>0</v>
      </c>
      <c r="G408" s="162">
        <v>0</v>
      </c>
      <c r="H408" s="162">
        <v>0</v>
      </c>
      <c r="I408" s="163">
        <v>0</v>
      </c>
      <c r="J408" s="162">
        <v>0</v>
      </c>
      <c r="K408" s="162">
        <v>0</v>
      </c>
      <c r="L408" s="163">
        <v>0</v>
      </c>
      <c r="M408" s="165" t="s">
        <v>156</v>
      </c>
      <c r="N408" s="165" t="s">
        <v>156</v>
      </c>
      <c r="O408" s="166" t="s">
        <v>156</v>
      </c>
    </row>
    <row r="409" spans="1:16" ht="13.5" thickBot="1" x14ac:dyDescent="0.25">
      <c r="B409" s="371" t="s">
        <v>177</v>
      </c>
      <c r="C409" s="372"/>
      <c r="D409" s="162">
        <v>0</v>
      </c>
      <c r="E409" s="162">
        <v>0</v>
      </c>
      <c r="F409" s="163">
        <v>0</v>
      </c>
      <c r="G409" s="162">
        <v>0</v>
      </c>
      <c r="H409" s="162">
        <v>0</v>
      </c>
      <c r="I409" s="163">
        <v>0</v>
      </c>
      <c r="J409" s="162">
        <v>0</v>
      </c>
      <c r="K409" s="162">
        <v>0</v>
      </c>
      <c r="L409" s="163">
        <v>0</v>
      </c>
      <c r="M409" s="165" t="s">
        <v>156</v>
      </c>
      <c r="N409" s="165" t="s">
        <v>156</v>
      </c>
      <c r="O409" s="166" t="s">
        <v>156</v>
      </c>
    </row>
    <row r="410" spans="1:16" ht="44.25" customHeight="1" x14ac:dyDescent="0.2">
      <c r="A410" s="214"/>
      <c r="B410" s="352" t="s">
        <v>256</v>
      </c>
      <c r="C410" s="352"/>
      <c r="D410" s="47"/>
      <c r="E410" s="48"/>
      <c r="F410" s="48"/>
      <c r="G410" s="47"/>
      <c r="H410" s="48"/>
      <c r="I410" s="48"/>
      <c r="J410" s="47"/>
      <c r="K410" s="48"/>
      <c r="L410" s="48"/>
      <c r="M410" s="47"/>
      <c r="N410" s="48"/>
      <c r="O410" s="49">
        <f>SUMPRODUCT('[2]Нормативы ОО'!D427:O464,'[2]Нормативы ОО'!$D$507:$O$544)</f>
        <v>1228309451.4794407</v>
      </c>
    </row>
    <row r="411" spans="1:16" ht="36.75" customHeight="1" outlineLevel="1" x14ac:dyDescent="0.2">
      <c r="B411" s="357" t="s">
        <v>165</v>
      </c>
      <c r="C411" s="358"/>
      <c r="D411" s="175">
        <v>8.8029999999999997E-2</v>
      </c>
      <c r="E411" s="176"/>
      <c r="F411" s="177"/>
      <c r="G411" s="175">
        <v>0.1</v>
      </c>
      <c r="H411" s="176"/>
      <c r="I411" s="177"/>
      <c r="J411" s="175">
        <v>0.1</v>
      </c>
      <c r="K411" s="176"/>
      <c r="L411" s="177"/>
      <c r="M411" s="175">
        <f>J411</f>
        <v>0.1</v>
      </c>
      <c r="N411" s="59"/>
      <c r="O411" s="59"/>
    </row>
    <row r="412" spans="1:16" ht="50.25" customHeight="1" outlineLevel="1" x14ac:dyDescent="0.2">
      <c r="B412" s="357" t="s">
        <v>257</v>
      </c>
      <c r="C412" s="358"/>
      <c r="D412" s="174">
        <f>D411*D276</f>
        <v>4486.3817725840981</v>
      </c>
      <c r="E412" s="54"/>
      <c r="F412" s="55"/>
      <c r="G412" s="174">
        <f>G411*G276</f>
        <v>7008.0196251094894</v>
      </c>
      <c r="H412" s="54"/>
      <c r="I412" s="55"/>
      <c r="J412" s="174">
        <f>J411*J276</f>
        <v>7611.4383677372261</v>
      </c>
      <c r="K412" s="54"/>
      <c r="L412" s="55"/>
      <c r="M412" s="174">
        <f>M411*M276</f>
        <v>7611.4383677372261</v>
      </c>
      <c r="N412" s="54"/>
      <c r="O412" s="54"/>
    </row>
    <row r="413" spans="1:16" ht="41.25" customHeight="1" outlineLevel="1" x14ac:dyDescent="0.2">
      <c r="B413" s="342" t="s">
        <v>166</v>
      </c>
      <c r="C413" s="342"/>
      <c r="D413" s="216"/>
      <c r="E413" s="216"/>
      <c r="F413" s="216"/>
      <c r="G413" s="216"/>
      <c r="H413" s="216"/>
      <c r="I413" s="216"/>
      <c r="J413" s="216"/>
      <c r="K413" s="216"/>
      <c r="L413" s="216"/>
      <c r="M413" s="216"/>
      <c r="N413" s="216"/>
      <c r="O413" s="216"/>
    </row>
    <row r="414" spans="1:16" ht="11.45" customHeight="1" outlineLevel="1" x14ac:dyDescent="0.2">
      <c r="B414" s="361" t="s">
        <v>231</v>
      </c>
      <c r="C414" s="222" t="s">
        <v>190</v>
      </c>
      <c r="D414" s="86">
        <v>1</v>
      </c>
      <c r="E414" s="52"/>
      <c r="F414" s="53"/>
      <c r="G414" s="86">
        <v>1</v>
      </c>
      <c r="H414" s="52"/>
      <c r="I414" s="53"/>
      <c r="J414" s="86">
        <v>1</v>
      </c>
      <c r="K414" s="52"/>
      <c r="L414" s="53"/>
      <c r="M414" s="86">
        <v>1</v>
      </c>
      <c r="N414" s="52"/>
      <c r="O414" s="52"/>
      <c r="P414" s="239"/>
    </row>
    <row r="415" spans="1:16" outlineLevel="1" x14ac:dyDescent="0.2">
      <c r="B415" s="362"/>
      <c r="C415" s="223" t="s">
        <v>194</v>
      </c>
      <c r="D415" s="85">
        <v>1.0192000000000001</v>
      </c>
      <c r="E415" s="54"/>
      <c r="F415" s="55"/>
      <c r="G415" s="85">
        <v>0.92500000000000004</v>
      </c>
      <c r="H415" s="54"/>
      <c r="I415" s="55"/>
      <c r="J415" s="85">
        <v>0.92820000000000003</v>
      </c>
      <c r="K415" s="54"/>
      <c r="L415" s="55"/>
      <c r="M415" s="85">
        <v>0.92820000000000003</v>
      </c>
      <c r="N415" s="54"/>
      <c r="O415" s="54"/>
      <c r="P415" s="239"/>
    </row>
    <row r="416" spans="1:16" outlineLevel="1" x14ac:dyDescent="0.2">
      <c r="B416" s="362"/>
      <c r="C416" s="223" t="s">
        <v>198</v>
      </c>
      <c r="D416" s="85">
        <v>1.0696000000000001</v>
      </c>
      <c r="E416" s="54"/>
      <c r="F416" s="55"/>
      <c r="G416" s="85">
        <v>0.9657</v>
      </c>
      <c r="H416" s="54"/>
      <c r="I416" s="55"/>
      <c r="J416" s="85">
        <v>0.96719999999999995</v>
      </c>
      <c r="K416" s="54"/>
      <c r="L416" s="55"/>
      <c r="M416" s="85">
        <v>0.96719999999999995</v>
      </c>
      <c r="N416" s="54"/>
      <c r="O416" s="54"/>
      <c r="P416" s="239"/>
    </row>
    <row r="417" spans="2:16" outlineLevel="1" x14ac:dyDescent="0.2">
      <c r="B417" s="362"/>
      <c r="C417" s="223" t="s">
        <v>202</v>
      </c>
      <c r="D417" s="85">
        <v>1.1733</v>
      </c>
      <c r="E417" s="54"/>
      <c r="F417" s="55"/>
      <c r="G417" s="85">
        <v>1.0494000000000001</v>
      </c>
      <c r="H417" s="54"/>
      <c r="I417" s="55"/>
      <c r="J417" s="85">
        <v>1.0471999999999999</v>
      </c>
      <c r="K417" s="54"/>
      <c r="L417" s="55"/>
      <c r="M417" s="85">
        <v>1.0471999999999999</v>
      </c>
      <c r="N417" s="54"/>
      <c r="O417" s="54"/>
      <c r="P417" s="239"/>
    </row>
    <row r="418" spans="2:16" outlineLevel="1" x14ac:dyDescent="0.2">
      <c r="B418" s="362"/>
      <c r="C418" s="223" t="s">
        <v>206</v>
      </c>
      <c r="D418" s="85">
        <v>1.3920999999999999</v>
      </c>
      <c r="E418" s="54"/>
      <c r="F418" s="55"/>
      <c r="G418" s="85">
        <v>1.226</v>
      </c>
      <c r="H418" s="54"/>
      <c r="I418" s="55"/>
      <c r="J418" s="85">
        <v>1.2161999999999999</v>
      </c>
      <c r="K418" s="54"/>
      <c r="L418" s="55"/>
      <c r="M418" s="85">
        <v>1.2161999999999999</v>
      </c>
      <c r="N418" s="54"/>
      <c r="O418" s="54"/>
      <c r="P418" s="239"/>
    </row>
    <row r="419" spans="2:16" outlineLevel="1" x14ac:dyDescent="0.2">
      <c r="B419" s="362"/>
      <c r="C419" s="223" t="s">
        <v>210</v>
      </c>
      <c r="D419" s="85">
        <v>1.6983999999999999</v>
      </c>
      <c r="E419" s="54"/>
      <c r="F419" s="55"/>
      <c r="G419" s="178">
        <v>1.4732000000000001</v>
      </c>
      <c r="H419" s="54"/>
      <c r="I419" s="55"/>
      <c r="J419" s="85">
        <v>1.4527000000000001</v>
      </c>
      <c r="K419" s="54"/>
      <c r="L419" s="55"/>
      <c r="M419" s="85">
        <v>1.4527000000000001</v>
      </c>
      <c r="N419" s="54"/>
      <c r="O419" s="54"/>
      <c r="P419" s="239"/>
    </row>
    <row r="420" spans="2:16" outlineLevel="1" x14ac:dyDescent="0.2">
      <c r="B420" s="362"/>
      <c r="C420" s="223" t="s">
        <v>214</v>
      </c>
      <c r="D420" s="85">
        <v>2.6173000000000002</v>
      </c>
      <c r="E420" s="54"/>
      <c r="F420" s="55"/>
      <c r="G420" s="85">
        <v>2.2149999999999999</v>
      </c>
      <c r="H420" s="54"/>
      <c r="I420" s="55"/>
      <c r="J420" s="85">
        <v>2.1623000000000001</v>
      </c>
      <c r="K420" s="54"/>
      <c r="L420" s="55"/>
      <c r="M420" s="85">
        <v>2.1623000000000001</v>
      </c>
      <c r="N420" s="54"/>
      <c r="O420" s="54"/>
      <c r="P420" s="239"/>
    </row>
    <row r="421" spans="2:16" ht="24" customHeight="1" outlineLevel="1" x14ac:dyDescent="0.2">
      <c r="B421" s="345" t="s">
        <v>174</v>
      </c>
      <c r="C421" s="346"/>
      <c r="D421" s="85">
        <v>1.1000000000000001</v>
      </c>
      <c r="E421" s="54"/>
      <c r="F421" s="55"/>
      <c r="G421" s="85">
        <v>1.1000000000000001</v>
      </c>
      <c r="H421" s="54"/>
      <c r="I421" s="55"/>
      <c r="J421" s="85">
        <v>1.1000000000000001</v>
      </c>
      <c r="K421" s="54"/>
      <c r="L421" s="55"/>
      <c r="M421" s="179" t="s">
        <v>156</v>
      </c>
      <c r="N421" s="54"/>
      <c r="O421" s="54"/>
      <c r="P421" s="239"/>
    </row>
    <row r="422" spans="2:16" ht="19.5" customHeight="1" outlineLevel="1" x14ac:dyDescent="0.2">
      <c r="B422" s="345" t="s">
        <v>175</v>
      </c>
      <c r="C422" s="346"/>
      <c r="D422" s="85">
        <v>0.3</v>
      </c>
      <c r="E422" s="54"/>
      <c r="F422" s="55"/>
      <c r="G422" s="85">
        <v>0.3</v>
      </c>
      <c r="H422" s="54"/>
      <c r="I422" s="55"/>
      <c r="J422" s="178">
        <v>0.3</v>
      </c>
      <c r="K422" s="54"/>
      <c r="L422" s="55"/>
      <c r="M422" s="179" t="s">
        <v>156</v>
      </c>
      <c r="N422" s="54"/>
      <c r="O422" s="54"/>
      <c r="P422" s="239"/>
    </row>
    <row r="423" spans="2:16" ht="24" customHeight="1" outlineLevel="1" x14ac:dyDescent="0.2">
      <c r="B423" s="345" t="s">
        <v>176</v>
      </c>
      <c r="C423" s="346"/>
      <c r="D423" s="85">
        <v>1</v>
      </c>
      <c r="E423" s="54"/>
      <c r="F423" s="55"/>
      <c r="G423" s="85">
        <v>1</v>
      </c>
      <c r="H423" s="54"/>
      <c r="I423" s="55"/>
      <c r="J423" s="85">
        <v>1</v>
      </c>
      <c r="K423" s="54"/>
      <c r="L423" s="55"/>
      <c r="M423" s="179" t="s">
        <v>156</v>
      </c>
      <c r="N423" s="54"/>
      <c r="O423" s="54"/>
      <c r="P423" s="239"/>
    </row>
    <row r="424" spans="2:16" outlineLevel="1" x14ac:dyDescent="0.2">
      <c r="B424" s="345" t="s">
        <v>177</v>
      </c>
      <c r="C424" s="346"/>
      <c r="D424" s="85">
        <v>1</v>
      </c>
      <c r="E424" s="54"/>
      <c r="F424" s="55"/>
      <c r="G424" s="178">
        <v>1.2</v>
      </c>
      <c r="H424" s="111"/>
      <c r="I424" s="112"/>
      <c r="J424" s="178">
        <v>1.4</v>
      </c>
      <c r="K424" s="54"/>
      <c r="L424" s="55"/>
      <c r="M424" s="179" t="s">
        <v>156</v>
      </c>
      <c r="N424" s="54"/>
      <c r="O424" s="54"/>
      <c r="P424" s="239"/>
    </row>
    <row r="425" spans="2:16" ht="50.25" customHeight="1" x14ac:dyDescent="0.2">
      <c r="B425" s="342" t="s">
        <v>258</v>
      </c>
      <c r="C425" s="342"/>
      <c r="D425" s="215"/>
      <c r="E425" s="215"/>
      <c r="F425" s="215"/>
    </row>
    <row r="426" spans="2:16" ht="11.45" customHeight="1" x14ac:dyDescent="0.2">
      <c r="B426" s="115"/>
      <c r="C426" s="115"/>
      <c r="D426" s="224" t="s">
        <v>228</v>
      </c>
      <c r="E426" s="224" t="s">
        <v>229</v>
      </c>
      <c r="F426" s="225" t="s">
        <v>230</v>
      </c>
      <c r="G426" s="224" t="s">
        <v>228</v>
      </c>
      <c r="H426" s="224" t="s">
        <v>229</v>
      </c>
      <c r="I426" s="225" t="s">
        <v>230</v>
      </c>
      <c r="J426" s="224" t="s">
        <v>228</v>
      </c>
      <c r="K426" s="224" t="s">
        <v>229</v>
      </c>
      <c r="L426" s="225" t="s">
        <v>230</v>
      </c>
      <c r="M426" s="224" t="s">
        <v>228</v>
      </c>
      <c r="N426" s="224" t="s">
        <v>229</v>
      </c>
      <c r="O426" s="227" t="s">
        <v>230</v>
      </c>
    </row>
    <row r="427" spans="2:16" ht="11.45" customHeight="1" x14ac:dyDescent="0.2">
      <c r="B427" s="361" t="s">
        <v>231</v>
      </c>
      <c r="C427" s="222" t="s">
        <v>190</v>
      </c>
      <c r="D427" s="159">
        <f>$D$412*$D$414</f>
        <v>4486.3817725840981</v>
      </c>
      <c r="E427" s="159">
        <f>$D$412*$D414</f>
        <v>4486.3817725840981</v>
      </c>
      <c r="F427" s="160">
        <f>$D$412*$D414</f>
        <v>4486.3817725840981</v>
      </c>
      <c r="G427" s="159">
        <f>$G$412*$G$414</f>
        <v>7008.0196251094894</v>
      </c>
      <c r="H427" s="159">
        <f t="shared" ref="H427:I433" si="76">$G$412*$G414</f>
        <v>7008.0196251094894</v>
      </c>
      <c r="I427" s="160">
        <f t="shared" si="76"/>
        <v>7008.0196251094894</v>
      </c>
      <c r="J427" s="159">
        <f>$J$412*$J$414</f>
        <v>7611.4383677372261</v>
      </c>
      <c r="K427" s="159">
        <f t="shared" ref="K427:L433" si="77">$J$412*$J414</f>
        <v>7611.4383677372261</v>
      </c>
      <c r="L427" s="160">
        <f t="shared" si="77"/>
        <v>7611.4383677372261</v>
      </c>
      <c r="M427" s="159">
        <f>$M$412*$M$414</f>
        <v>7611.4383677372261</v>
      </c>
      <c r="N427" s="159">
        <f t="shared" ref="N427:O433" si="78">$M$412*$M414</f>
        <v>7611.4383677372261</v>
      </c>
      <c r="O427" s="161">
        <f t="shared" si="78"/>
        <v>7611.4383677372261</v>
      </c>
    </row>
    <row r="428" spans="2:16" x14ac:dyDescent="0.2">
      <c r="B428" s="362"/>
      <c r="C428" s="223" t="s">
        <v>194</v>
      </c>
      <c r="D428" s="159">
        <f t="shared" ref="D428:D433" si="79">$D$412*$D$414</f>
        <v>4486.3817725840981</v>
      </c>
      <c r="E428" s="162">
        <f t="shared" ref="E428:F433" si="80">$D$412*$D415</f>
        <v>4572.5203026177132</v>
      </c>
      <c r="F428" s="163">
        <f t="shared" si="80"/>
        <v>4572.5203026177132</v>
      </c>
      <c r="G428" s="159">
        <f t="shared" ref="G428:I441" si="81">$G$412*$G$414</f>
        <v>7008.0196251094894</v>
      </c>
      <c r="H428" s="162">
        <f t="shared" si="76"/>
        <v>6482.4181532262783</v>
      </c>
      <c r="I428" s="163">
        <f t="shared" si="76"/>
        <v>6482.4181532262783</v>
      </c>
      <c r="J428" s="159">
        <f t="shared" ref="J428:L441" si="82">$J$412*$J$414</f>
        <v>7611.4383677372261</v>
      </c>
      <c r="K428" s="162">
        <f t="shared" si="77"/>
        <v>7064.9370929336937</v>
      </c>
      <c r="L428" s="163">
        <f t="shared" si="77"/>
        <v>7064.9370929336937</v>
      </c>
      <c r="M428" s="159">
        <f t="shared" ref="M428:O441" si="83">$M$412*$M$414</f>
        <v>7611.4383677372261</v>
      </c>
      <c r="N428" s="162">
        <f t="shared" si="78"/>
        <v>7064.9370929336937</v>
      </c>
      <c r="O428" s="164">
        <f t="shared" si="78"/>
        <v>7064.9370929336937</v>
      </c>
    </row>
    <row r="429" spans="2:16" x14ac:dyDescent="0.2">
      <c r="B429" s="362"/>
      <c r="C429" s="223" t="s">
        <v>198</v>
      </c>
      <c r="D429" s="159">
        <f t="shared" si="79"/>
        <v>4486.3817725840981</v>
      </c>
      <c r="E429" s="162">
        <f t="shared" si="80"/>
        <v>4798.6339439559515</v>
      </c>
      <c r="F429" s="163">
        <f t="shared" si="80"/>
        <v>4798.6339439559515</v>
      </c>
      <c r="G429" s="159">
        <f t="shared" si="81"/>
        <v>7008.0196251094894</v>
      </c>
      <c r="H429" s="162">
        <f t="shared" si="76"/>
        <v>6767.6445519682338</v>
      </c>
      <c r="I429" s="163">
        <f t="shared" si="76"/>
        <v>6767.6445519682338</v>
      </c>
      <c r="J429" s="159">
        <f t="shared" si="82"/>
        <v>7611.4383677372261</v>
      </c>
      <c r="K429" s="162">
        <f t="shared" si="77"/>
        <v>7361.7831892754448</v>
      </c>
      <c r="L429" s="163">
        <f t="shared" si="77"/>
        <v>7361.7831892754448</v>
      </c>
      <c r="M429" s="159">
        <f t="shared" si="83"/>
        <v>7611.4383677372261</v>
      </c>
      <c r="N429" s="162">
        <f t="shared" si="78"/>
        <v>7361.7831892754448</v>
      </c>
      <c r="O429" s="164">
        <f t="shared" si="78"/>
        <v>7361.7831892754448</v>
      </c>
    </row>
    <row r="430" spans="2:16" x14ac:dyDescent="0.2">
      <c r="B430" s="362"/>
      <c r="C430" s="223" t="s">
        <v>202</v>
      </c>
      <c r="D430" s="159">
        <f t="shared" si="79"/>
        <v>4486.3817725840981</v>
      </c>
      <c r="E430" s="162">
        <f t="shared" si="80"/>
        <v>5263.8717337729222</v>
      </c>
      <c r="F430" s="163">
        <f t="shared" si="80"/>
        <v>5263.8717337729222</v>
      </c>
      <c r="G430" s="159">
        <f t="shared" si="81"/>
        <v>7008.0196251094894</v>
      </c>
      <c r="H430" s="162">
        <f t="shared" si="76"/>
        <v>7354.2157945898989</v>
      </c>
      <c r="I430" s="163">
        <f t="shared" si="76"/>
        <v>7354.2157945898989</v>
      </c>
      <c r="J430" s="159">
        <f t="shared" si="82"/>
        <v>7611.4383677372261</v>
      </c>
      <c r="K430" s="162">
        <f t="shared" si="77"/>
        <v>7970.6982586944223</v>
      </c>
      <c r="L430" s="163">
        <f t="shared" si="77"/>
        <v>7970.6982586944223</v>
      </c>
      <c r="M430" s="159">
        <f t="shared" si="83"/>
        <v>7611.4383677372261</v>
      </c>
      <c r="N430" s="162">
        <f t="shared" si="78"/>
        <v>7970.6982586944223</v>
      </c>
      <c r="O430" s="164">
        <f t="shared" si="78"/>
        <v>7970.6982586944223</v>
      </c>
    </row>
    <row r="431" spans="2:16" x14ac:dyDescent="0.2">
      <c r="B431" s="362"/>
      <c r="C431" s="223" t="s">
        <v>206</v>
      </c>
      <c r="D431" s="159">
        <f t="shared" si="79"/>
        <v>4486.3817725840981</v>
      </c>
      <c r="E431" s="162">
        <f t="shared" si="80"/>
        <v>6245.4920656143222</v>
      </c>
      <c r="F431" s="163">
        <f t="shared" si="80"/>
        <v>6245.4920656143222</v>
      </c>
      <c r="G431" s="159">
        <f t="shared" si="81"/>
        <v>7008.0196251094894</v>
      </c>
      <c r="H431" s="162">
        <f t="shared" si="76"/>
        <v>8591.832060384233</v>
      </c>
      <c r="I431" s="163">
        <f t="shared" si="76"/>
        <v>8591.832060384233</v>
      </c>
      <c r="J431" s="159">
        <f t="shared" si="82"/>
        <v>7611.4383677372261</v>
      </c>
      <c r="K431" s="162">
        <f t="shared" si="77"/>
        <v>9257.0313428420141</v>
      </c>
      <c r="L431" s="163">
        <f t="shared" si="77"/>
        <v>9257.0313428420141</v>
      </c>
      <c r="M431" s="159">
        <f t="shared" si="83"/>
        <v>7611.4383677372261</v>
      </c>
      <c r="N431" s="162">
        <f t="shared" si="78"/>
        <v>9257.0313428420141</v>
      </c>
      <c r="O431" s="164">
        <f t="shared" si="78"/>
        <v>9257.0313428420141</v>
      </c>
    </row>
    <row r="432" spans="2:16" x14ac:dyDescent="0.2">
      <c r="B432" s="362"/>
      <c r="C432" s="223" t="s">
        <v>210</v>
      </c>
      <c r="D432" s="159">
        <f t="shared" si="79"/>
        <v>4486.3817725840981</v>
      </c>
      <c r="E432" s="162">
        <f t="shared" si="80"/>
        <v>7619.6708025568323</v>
      </c>
      <c r="F432" s="163">
        <f t="shared" si="80"/>
        <v>7619.6708025568323</v>
      </c>
      <c r="G432" s="159">
        <f t="shared" si="81"/>
        <v>7008.0196251094894</v>
      </c>
      <c r="H432" s="162">
        <f t="shared" si="76"/>
        <v>10324.2145117113</v>
      </c>
      <c r="I432" s="163">
        <f t="shared" si="76"/>
        <v>10324.2145117113</v>
      </c>
      <c r="J432" s="159">
        <f t="shared" si="82"/>
        <v>7611.4383677372261</v>
      </c>
      <c r="K432" s="162">
        <f t="shared" si="77"/>
        <v>11057.13651681187</v>
      </c>
      <c r="L432" s="163">
        <f t="shared" si="77"/>
        <v>11057.13651681187</v>
      </c>
      <c r="M432" s="159">
        <f t="shared" si="83"/>
        <v>7611.4383677372261</v>
      </c>
      <c r="N432" s="162">
        <f t="shared" si="78"/>
        <v>11057.13651681187</v>
      </c>
      <c r="O432" s="164">
        <f t="shared" si="78"/>
        <v>11057.13651681187</v>
      </c>
    </row>
    <row r="433" spans="2:15" x14ac:dyDescent="0.2">
      <c r="B433" s="362"/>
      <c r="C433" s="223" t="s">
        <v>214</v>
      </c>
      <c r="D433" s="159">
        <f t="shared" si="79"/>
        <v>4486.3817725840981</v>
      </c>
      <c r="E433" s="162">
        <f t="shared" si="80"/>
        <v>11742.207013384361</v>
      </c>
      <c r="F433" s="163">
        <f t="shared" si="80"/>
        <v>11742.207013384361</v>
      </c>
      <c r="G433" s="159">
        <f t="shared" si="81"/>
        <v>7008.0196251094894</v>
      </c>
      <c r="H433" s="162">
        <f t="shared" si="76"/>
        <v>15522.763469617517</v>
      </c>
      <c r="I433" s="163">
        <f t="shared" si="76"/>
        <v>15522.763469617517</v>
      </c>
      <c r="J433" s="159">
        <f t="shared" si="82"/>
        <v>7611.4383677372261</v>
      </c>
      <c r="K433" s="162">
        <f t="shared" si="77"/>
        <v>16458.213182558204</v>
      </c>
      <c r="L433" s="163">
        <f t="shared" si="77"/>
        <v>16458.213182558204</v>
      </c>
      <c r="M433" s="159">
        <f t="shared" si="83"/>
        <v>7611.4383677372261</v>
      </c>
      <c r="N433" s="162">
        <f t="shared" si="78"/>
        <v>16458.213182558204</v>
      </c>
      <c r="O433" s="164">
        <f t="shared" si="78"/>
        <v>16458.213182558204</v>
      </c>
    </row>
    <row r="434" spans="2:15" ht="11.45" customHeight="1" x14ac:dyDescent="0.2">
      <c r="B434" s="363" t="s">
        <v>232</v>
      </c>
      <c r="C434" s="223" t="s">
        <v>152</v>
      </c>
      <c r="D434" s="162">
        <f>$D$412*$D$414</f>
        <v>4486.3817725840981</v>
      </c>
      <c r="E434" s="162">
        <f>$D$412*$D$414</f>
        <v>4486.3817725840981</v>
      </c>
      <c r="F434" s="163">
        <f>$D$412*$D$414</f>
        <v>4486.3817725840981</v>
      </c>
      <c r="G434" s="162">
        <f t="shared" si="81"/>
        <v>7008.0196251094894</v>
      </c>
      <c r="H434" s="162">
        <f t="shared" si="81"/>
        <v>7008.0196251094894</v>
      </c>
      <c r="I434" s="163">
        <f t="shared" si="81"/>
        <v>7008.0196251094894</v>
      </c>
      <c r="J434" s="162">
        <f t="shared" si="82"/>
        <v>7611.4383677372261</v>
      </c>
      <c r="K434" s="162">
        <f t="shared" si="82"/>
        <v>7611.4383677372261</v>
      </c>
      <c r="L434" s="163">
        <f t="shared" si="82"/>
        <v>7611.4383677372261</v>
      </c>
      <c r="M434" s="162">
        <f t="shared" si="83"/>
        <v>7611.4383677372261</v>
      </c>
      <c r="N434" s="162">
        <f t="shared" si="83"/>
        <v>7611.4383677372261</v>
      </c>
      <c r="O434" s="164">
        <f t="shared" si="83"/>
        <v>7611.4383677372261</v>
      </c>
    </row>
    <row r="435" spans="2:15" x14ac:dyDescent="0.2">
      <c r="B435" s="363"/>
      <c r="C435" s="223" t="s">
        <v>153</v>
      </c>
      <c r="D435" s="162">
        <f>$D$412*$D$414</f>
        <v>4486.3817725840981</v>
      </c>
      <c r="E435" s="162">
        <f t="shared" ref="D435:F441" si="84">$D$412*$D$414</f>
        <v>4486.3817725840981</v>
      </c>
      <c r="F435" s="163">
        <f t="shared" si="84"/>
        <v>4486.3817725840981</v>
      </c>
      <c r="G435" s="162">
        <f t="shared" si="81"/>
        <v>7008.0196251094894</v>
      </c>
      <c r="H435" s="162">
        <f t="shared" si="81"/>
        <v>7008.0196251094894</v>
      </c>
      <c r="I435" s="163">
        <f t="shared" si="81"/>
        <v>7008.0196251094894</v>
      </c>
      <c r="J435" s="162">
        <f t="shared" si="82"/>
        <v>7611.4383677372261</v>
      </c>
      <c r="K435" s="162">
        <f t="shared" si="82"/>
        <v>7611.4383677372261</v>
      </c>
      <c r="L435" s="163">
        <f t="shared" si="82"/>
        <v>7611.4383677372261</v>
      </c>
      <c r="M435" s="162">
        <f t="shared" si="83"/>
        <v>7611.4383677372261</v>
      </c>
      <c r="N435" s="162">
        <f t="shared" si="83"/>
        <v>7611.4383677372261</v>
      </c>
      <c r="O435" s="164">
        <f t="shared" si="83"/>
        <v>7611.4383677372261</v>
      </c>
    </row>
    <row r="436" spans="2:15" x14ac:dyDescent="0.2">
      <c r="B436" s="363"/>
      <c r="C436" s="223" t="s">
        <v>154</v>
      </c>
      <c r="D436" s="162">
        <f t="shared" si="84"/>
        <v>4486.3817725840981</v>
      </c>
      <c r="E436" s="162">
        <f t="shared" si="84"/>
        <v>4486.3817725840981</v>
      </c>
      <c r="F436" s="163">
        <f t="shared" si="84"/>
        <v>4486.3817725840981</v>
      </c>
      <c r="G436" s="162">
        <f t="shared" si="81"/>
        <v>7008.0196251094894</v>
      </c>
      <c r="H436" s="162">
        <f t="shared" si="81"/>
        <v>7008.0196251094894</v>
      </c>
      <c r="I436" s="163">
        <f t="shared" si="81"/>
        <v>7008.0196251094894</v>
      </c>
      <c r="J436" s="162">
        <f t="shared" si="82"/>
        <v>7611.4383677372261</v>
      </c>
      <c r="K436" s="162">
        <f t="shared" si="82"/>
        <v>7611.4383677372261</v>
      </c>
      <c r="L436" s="163">
        <f t="shared" si="82"/>
        <v>7611.4383677372261</v>
      </c>
      <c r="M436" s="162">
        <f t="shared" si="83"/>
        <v>7611.4383677372261</v>
      </c>
      <c r="N436" s="162">
        <f t="shared" si="83"/>
        <v>7611.4383677372261</v>
      </c>
      <c r="O436" s="164">
        <f t="shared" si="83"/>
        <v>7611.4383677372261</v>
      </c>
    </row>
    <row r="437" spans="2:15" x14ac:dyDescent="0.2">
      <c r="B437" s="363"/>
      <c r="C437" s="223" t="s">
        <v>217</v>
      </c>
      <c r="D437" s="162">
        <f t="shared" si="84"/>
        <v>4486.3817725840981</v>
      </c>
      <c r="E437" s="162">
        <f t="shared" si="84"/>
        <v>4486.3817725840981</v>
      </c>
      <c r="F437" s="163">
        <f t="shared" si="84"/>
        <v>4486.3817725840981</v>
      </c>
      <c r="G437" s="162">
        <f t="shared" si="81"/>
        <v>7008.0196251094894</v>
      </c>
      <c r="H437" s="162">
        <f t="shared" si="81"/>
        <v>7008.0196251094894</v>
      </c>
      <c r="I437" s="163">
        <f t="shared" si="81"/>
        <v>7008.0196251094894</v>
      </c>
      <c r="J437" s="162">
        <f t="shared" si="82"/>
        <v>7611.4383677372261</v>
      </c>
      <c r="K437" s="162">
        <f t="shared" si="82"/>
        <v>7611.4383677372261</v>
      </c>
      <c r="L437" s="163">
        <f t="shared" si="82"/>
        <v>7611.4383677372261</v>
      </c>
      <c r="M437" s="162">
        <f t="shared" si="83"/>
        <v>7611.4383677372261</v>
      </c>
      <c r="N437" s="162">
        <f t="shared" si="83"/>
        <v>7611.4383677372261</v>
      </c>
      <c r="O437" s="164">
        <f t="shared" si="83"/>
        <v>7611.4383677372261</v>
      </c>
    </row>
    <row r="438" spans="2:15" x14ac:dyDescent="0.2">
      <c r="B438" s="363"/>
      <c r="C438" s="223" t="s">
        <v>155</v>
      </c>
      <c r="D438" s="162">
        <f t="shared" si="84"/>
        <v>4486.3817725840981</v>
      </c>
      <c r="E438" s="162">
        <f t="shared" si="84"/>
        <v>4486.3817725840981</v>
      </c>
      <c r="F438" s="163">
        <f t="shared" si="84"/>
        <v>4486.3817725840981</v>
      </c>
      <c r="G438" s="162">
        <f t="shared" si="81"/>
        <v>7008.0196251094894</v>
      </c>
      <c r="H438" s="162">
        <f t="shared" si="81"/>
        <v>7008.0196251094894</v>
      </c>
      <c r="I438" s="163">
        <f t="shared" si="81"/>
        <v>7008.0196251094894</v>
      </c>
      <c r="J438" s="162">
        <f t="shared" si="82"/>
        <v>7611.4383677372261</v>
      </c>
      <c r="K438" s="162">
        <f t="shared" si="82"/>
        <v>7611.4383677372261</v>
      </c>
      <c r="L438" s="163">
        <f t="shared" si="82"/>
        <v>7611.4383677372261</v>
      </c>
      <c r="M438" s="162">
        <f t="shared" si="83"/>
        <v>7611.4383677372261</v>
      </c>
      <c r="N438" s="162">
        <f t="shared" si="83"/>
        <v>7611.4383677372261</v>
      </c>
      <c r="O438" s="164">
        <f t="shared" si="83"/>
        <v>7611.4383677372261</v>
      </c>
    </row>
    <row r="439" spans="2:15" ht="18" x14ac:dyDescent="0.2">
      <c r="B439" s="363"/>
      <c r="C439" s="223" t="s">
        <v>218</v>
      </c>
      <c r="D439" s="162">
        <f t="shared" si="84"/>
        <v>4486.3817725840981</v>
      </c>
      <c r="E439" s="162">
        <f t="shared" si="84"/>
        <v>4486.3817725840981</v>
      </c>
      <c r="F439" s="163">
        <f t="shared" si="84"/>
        <v>4486.3817725840981</v>
      </c>
      <c r="G439" s="162">
        <f t="shared" si="81"/>
        <v>7008.0196251094894</v>
      </c>
      <c r="H439" s="162">
        <f t="shared" si="81"/>
        <v>7008.0196251094894</v>
      </c>
      <c r="I439" s="163">
        <f t="shared" si="81"/>
        <v>7008.0196251094894</v>
      </c>
      <c r="J439" s="162">
        <f t="shared" si="82"/>
        <v>7611.4383677372261</v>
      </c>
      <c r="K439" s="162">
        <f t="shared" si="82"/>
        <v>7611.4383677372261</v>
      </c>
      <c r="L439" s="163">
        <f t="shared" si="82"/>
        <v>7611.4383677372261</v>
      </c>
      <c r="M439" s="162">
        <f t="shared" si="83"/>
        <v>7611.4383677372261</v>
      </c>
      <c r="N439" s="162">
        <f t="shared" si="83"/>
        <v>7611.4383677372261</v>
      </c>
      <c r="O439" s="164">
        <f t="shared" si="83"/>
        <v>7611.4383677372261</v>
      </c>
    </row>
    <row r="440" spans="2:15" x14ac:dyDescent="0.2">
      <c r="B440" s="363"/>
      <c r="C440" s="223" t="s">
        <v>219</v>
      </c>
      <c r="D440" s="162">
        <f t="shared" si="84"/>
        <v>4486.3817725840981</v>
      </c>
      <c r="E440" s="162">
        <f t="shared" si="84"/>
        <v>4486.3817725840981</v>
      </c>
      <c r="F440" s="163">
        <f t="shared" si="84"/>
        <v>4486.3817725840981</v>
      </c>
      <c r="G440" s="162">
        <f t="shared" si="81"/>
        <v>7008.0196251094894</v>
      </c>
      <c r="H440" s="162">
        <f t="shared" si="81"/>
        <v>7008.0196251094894</v>
      </c>
      <c r="I440" s="163">
        <f t="shared" si="81"/>
        <v>7008.0196251094894</v>
      </c>
      <c r="J440" s="162">
        <f t="shared" si="82"/>
        <v>7611.4383677372261</v>
      </c>
      <c r="K440" s="162">
        <f t="shared" si="82"/>
        <v>7611.4383677372261</v>
      </c>
      <c r="L440" s="163">
        <f t="shared" si="82"/>
        <v>7611.4383677372261</v>
      </c>
      <c r="M440" s="162">
        <f t="shared" si="83"/>
        <v>7611.4383677372261</v>
      </c>
      <c r="N440" s="162">
        <f t="shared" si="83"/>
        <v>7611.4383677372261</v>
      </c>
      <c r="O440" s="164">
        <f t="shared" si="83"/>
        <v>7611.4383677372261</v>
      </c>
    </row>
    <row r="441" spans="2:15" ht="18" x14ac:dyDescent="0.2">
      <c r="B441" s="363"/>
      <c r="C441" s="223" t="s">
        <v>220</v>
      </c>
      <c r="D441" s="162">
        <f t="shared" si="84"/>
        <v>4486.3817725840981</v>
      </c>
      <c r="E441" s="162">
        <f t="shared" si="84"/>
        <v>4486.3817725840981</v>
      </c>
      <c r="F441" s="163">
        <f t="shared" si="84"/>
        <v>4486.3817725840981</v>
      </c>
      <c r="G441" s="162">
        <f t="shared" si="81"/>
        <v>7008.0196251094894</v>
      </c>
      <c r="H441" s="162">
        <f t="shared" si="81"/>
        <v>7008.0196251094894</v>
      </c>
      <c r="I441" s="163">
        <f t="shared" si="81"/>
        <v>7008.0196251094894</v>
      </c>
      <c r="J441" s="162">
        <f t="shared" si="82"/>
        <v>7611.4383677372261</v>
      </c>
      <c r="K441" s="162">
        <f t="shared" si="82"/>
        <v>7611.4383677372261</v>
      </c>
      <c r="L441" s="163">
        <f t="shared" si="82"/>
        <v>7611.4383677372261</v>
      </c>
      <c r="M441" s="162">
        <f t="shared" si="83"/>
        <v>7611.4383677372261</v>
      </c>
      <c r="N441" s="162">
        <f t="shared" si="83"/>
        <v>7611.4383677372261</v>
      </c>
      <c r="O441" s="164">
        <f t="shared" si="83"/>
        <v>7611.4383677372261</v>
      </c>
    </row>
    <row r="442" spans="2:15" ht="11.45" customHeight="1" x14ac:dyDescent="0.2">
      <c r="B442" s="363" t="s">
        <v>233</v>
      </c>
      <c r="C442" s="223" t="s">
        <v>152</v>
      </c>
      <c r="D442" s="162">
        <f>$D$412*$D$421</f>
        <v>4935.0199498425081</v>
      </c>
      <c r="E442" s="162">
        <f>$D$412*$D$421</f>
        <v>4935.0199498425081</v>
      </c>
      <c r="F442" s="163">
        <f>$D$412*$D$421</f>
        <v>4935.0199498425081</v>
      </c>
      <c r="G442" s="162">
        <f t="shared" ref="G442:I461" si="85">$G$412*$G$421</f>
        <v>7708.8215876204385</v>
      </c>
      <c r="H442" s="162">
        <f t="shared" si="85"/>
        <v>7708.8215876204385</v>
      </c>
      <c r="I442" s="163">
        <f t="shared" si="85"/>
        <v>7708.8215876204385</v>
      </c>
      <c r="J442" s="162">
        <f t="shared" ref="J442:L461" si="86">$J$412*$J$421</f>
        <v>8372.5822045109489</v>
      </c>
      <c r="K442" s="162">
        <f t="shared" si="86"/>
        <v>8372.5822045109489</v>
      </c>
      <c r="L442" s="163">
        <f t="shared" si="86"/>
        <v>8372.5822045109489</v>
      </c>
      <c r="M442" s="165" t="s">
        <v>156</v>
      </c>
      <c r="N442" s="165" t="s">
        <v>156</v>
      </c>
      <c r="O442" s="166" t="s">
        <v>156</v>
      </c>
    </row>
    <row r="443" spans="2:15" x14ac:dyDescent="0.2">
      <c r="B443" s="363"/>
      <c r="C443" s="223" t="s">
        <v>153</v>
      </c>
      <c r="D443" s="162">
        <f t="shared" ref="D443:F461" si="87">$D$412*$D$421</f>
        <v>4935.0199498425081</v>
      </c>
      <c r="E443" s="162">
        <f t="shared" si="87"/>
        <v>4935.0199498425081</v>
      </c>
      <c r="F443" s="163">
        <f t="shared" si="87"/>
        <v>4935.0199498425081</v>
      </c>
      <c r="G443" s="162">
        <f t="shared" si="85"/>
        <v>7708.8215876204385</v>
      </c>
      <c r="H443" s="162">
        <f t="shared" si="85"/>
        <v>7708.8215876204385</v>
      </c>
      <c r="I443" s="163">
        <f t="shared" si="85"/>
        <v>7708.8215876204385</v>
      </c>
      <c r="J443" s="162">
        <f t="shared" si="86"/>
        <v>8372.5822045109489</v>
      </c>
      <c r="K443" s="162">
        <f t="shared" si="86"/>
        <v>8372.5822045109489</v>
      </c>
      <c r="L443" s="163">
        <f t="shared" si="86"/>
        <v>8372.5822045109489</v>
      </c>
      <c r="M443" s="165" t="s">
        <v>156</v>
      </c>
      <c r="N443" s="165" t="s">
        <v>156</v>
      </c>
      <c r="O443" s="166" t="s">
        <v>156</v>
      </c>
    </row>
    <row r="444" spans="2:15" x14ac:dyDescent="0.2">
      <c r="B444" s="363"/>
      <c r="C444" s="223" t="s">
        <v>154</v>
      </c>
      <c r="D444" s="162">
        <f t="shared" si="87"/>
        <v>4935.0199498425081</v>
      </c>
      <c r="E444" s="162">
        <f t="shared" si="87"/>
        <v>4935.0199498425081</v>
      </c>
      <c r="F444" s="163">
        <f t="shared" si="87"/>
        <v>4935.0199498425081</v>
      </c>
      <c r="G444" s="162">
        <f t="shared" si="85"/>
        <v>7708.8215876204385</v>
      </c>
      <c r="H444" s="162">
        <f t="shared" si="85"/>
        <v>7708.8215876204385</v>
      </c>
      <c r="I444" s="163">
        <f t="shared" si="85"/>
        <v>7708.8215876204385</v>
      </c>
      <c r="J444" s="162">
        <f t="shared" si="86"/>
        <v>8372.5822045109489</v>
      </c>
      <c r="K444" s="162">
        <f t="shared" si="86"/>
        <v>8372.5822045109489</v>
      </c>
      <c r="L444" s="163">
        <f t="shared" si="86"/>
        <v>8372.5822045109489</v>
      </c>
      <c r="M444" s="165" t="s">
        <v>156</v>
      </c>
      <c r="N444" s="165" t="s">
        <v>156</v>
      </c>
      <c r="O444" s="166" t="s">
        <v>156</v>
      </c>
    </row>
    <row r="445" spans="2:15" x14ac:dyDescent="0.2">
      <c r="B445" s="363"/>
      <c r="C445" s="223" t="s">
        <v>217</v>
      </c>
      <c r="D445" s="162">
        <f t="shared" si="87"/>
        <v>4935.0199498425081</v>
      </c>
      <c r="E445" s="162">
        <f t="shared" si="87"/>
        <v>4935.0199498425081</v>
      </c>
      <c r="F445" s="163">
        <f t="shared" si="87"/>
        <v>4935.0199498425081</v>
      </c>
      <c r="G445" s="162">
        <f t="shared" si="85"/>
        <v>7708.8215876204385</v>
      </c>
      <c r="H445" s="162">
        <f t="shared" si="85"/>
        <v>7708.8215876204385</v>
      </c>
      <c r="I445" s="163">
        <f t="shared" si="85"/>
        <v>7708.8215876204385</v>
      </c>
      <c r="J445" s="162">
        <f t="shared" si="86"/>
        <v>8372.5822045109489</v>
      </c>
      <c r="K445" s="162">
        <f t="shared" si="86"/>
        <v>8372.5822045109489</v>
      </c>
      <c r="L445" s="163">
        <f t="shared" si="86"/>
        <v>8372.5822045109489</v>
      </c>
      <c r="M445" s="165" t="s">
        <v>156</v>
      </c>
      <c r="N445" s="165" t="s">
        <v>156</v>
      </c>
      <c r="O445" s="166" t="s">
        <v>156</v>
      </c>
    </row>
    <row r="446" spans="2:15" x14ac:dyDescent="0.2">
      <c r="B446" s="363"/>
      <c r="C446" s="223" t="s">
        <v>155</v>
      </c>
      <c r="D446" s="162">
        <f t="shared" si="87"/>
        <v>4935.0199498425081</v>
      </c>
      <c r="E446" s="162">
        <f t="shared" si="87"/>
        <v>4935.0199498425081</v>
      </c>
      <c r="F446" s="163">
        <f t="shared" si="87"/>
        <v>4935.0199498425081</v>
      </c>
      <c r="G446" s="162">
        <f t="shared" si="85"/>
        <v>7708.8215876204385</v>
      </c>
      <c r="H446" s="162">
        <f t="shared" si="85"/>
        <v>7708.8215876204385</v>
      </c>
      <c r="I446" s="163">
        <f t="shared" si="85"/>
        <v>7708.8215876204385</v>
      </c>
      <c r="J446" s="162">
        <f t="shared" si="86"/>
        <v>8372.5822045109489</v>
      </c>
      <c r="K446" s="162">
        <f t="shared" si="86"/>
        <v>8372.5822045109489</v>
      </c>
      <c r="L446" s="163">
        <f t="shared" si="86"/>
        <v>8372.5822045109489</v>
      </c>
      <c r="M446" s="165" t="s">
        <v>156</v>
      </c>
      <c r="N446" s="165" t="s">
        <v>156</v>
      </c>
      <c r="O446" s="166" t="s">
        <v>156</v>
      </c>
    </row>
    <row r="447" spans="2:15" ht="18" x14ac:dyDescent="0.2">
      <c r="B447" s="363"/>
      <c r="C447" s="223" t="s">
        <v>218</v>
      </c>
      <c r="D447" s="162">
        <f t="shared" si="87"/>
        <v>4935.0199498425081</v>
      </c>
      <c r="E447" s="162">
        <f t="shared" si="87"/>
        <v>4935.0199498425081</v>
      </c>
      <c r="F447" s="163">
        <f t="shared" si="87"/>
        <v>4935.0199498425081</v>
      </c>
      <c r="G447" s="162">
        <f t="shared" si="85"/>
        <v>7708.8215876204385</v>
      </c>
      <c r="H447" s="162">
        <f t="shared" si="85"/>
        <v>7708.8215876204385</v>
      </c>
      <c r="I447" s="163">
        <f t="shared" si="85"/>
        <v>7708.8215876204385</v>
      </c>
      <c r="J447" s="162">
        <f t="shared" si="86"/>
        <v>8372.5822045109489</v>
      </c>
      <c r="K447" s="162">
        <f t="shared" si="86"/>
        <v>8372.5822045109489</v>
      </c>
      <c r="L447" s="163">
        <f t="shared" si="86"/>
        <v>8372.5822045109489</v>
      </c>
      <c r="M447" s="165" t="s">
        <v>156</v>
      </c>
      <c r="N447" s="165" t="s">
        <v>156</v>
      </c>
      <c r="O447" s="166" t="s">
        <v>156</v>
      </c>
    </row>
    <row r="448" spans="2:15" x14ac:dyDescent="0.2">
      <c r="B448" s="363"/>
      <c r="C448" s="223" t="s">
        <v>219</v>
      </c>
      <c r="D448" s="162">
        <f t="shared" si="87"/>
        <v>4935.0199498425081</v>
      </c>
      <c r="E448" s="162">
        <f t="shared" si="87"/>
        <v>4935.0199498425081</v>
      </c>
      <c r="F448" s="163">
        <f t="shared" si="87"/>
        <v>4935.0199498425081</v>
      </c>
      <c r="G448" s="162">
        <f t="shared" si="85"/>
        <v>7708.8215876204385</v>
      </c>
      <c r="H448" s="162">
        <f t="shared" si="85"/>
        <v>7708.8215876204385</v>
      </c>
      <c r="I448" s="163">
        <f t="shared" si="85"/>
        <v>7708.8215876204385</v>
      </c>
      <c r="J448" s="162">
        <f t="shared" si="86"/>
        <v>8372.5822045109489</v>
      </c>
      <c r="K448" s="162">
        <f t="shared" si="86"/>
        <v>8372.5822045109489</v>
      </c>
      <c r="L448" s="163">
        <f t="shared" si="86"/>
        <v>8372.5822045109489</v>
      </c>
      <c r="M448" s="165" t="s">
        <v>156</v>
      </c>
      <c r="N448" s="165" t="s">
        <v>156</v>
      </c>
      <c r="O448" s="166" t="s">
        <v>156</v>
      </c>
    </row>
    <row r="449" spans="2:16" ht="18" x14ac:dyDescent="0.2">
      <c r="B449" s="363"/>
      <c r="C449" s="223" t="s">
        <v>220</v>
      </c>
      <c r="D449" s="162">
        <f t="shared" si="87"/>
        <v>4935.0199498425081</v>
      </c>
      <c r="E449" s="162">
        <f t="shared" si="87"/>
        <v>4935.0199498425081</v>
      </c>
      <c r="F449" s="163">
        <f t="shared" si="87"/>
        <v>4935.0199498425081</v>
      </c>
      <c r="G449" s="162">
        <f t="shared" si="85"/>
        <v>7708.8215876204385</v>
      </c>
      <c r="H449" s="162">
        <f t="shared" si="85"/>
        <v>7708.8215876204385</v>
      </c>
      <c r="I449" s="163">
        <f t="shared" si="85"/>
        <v>7708.8215876204385</v>
      </c>
      <c r="J449" s="162">
        <f t="shared" si="86"/>
        <v>8372.5822045109489</v>
      </c>
      <c r="K449" s="162">
        <f t="shared" si="86"/>
        <v>8372.5822045109489</v>
      </c>
      <c r="L449" s="163">
        <f t="shared" si="86"/>
        <v>8372.5822045109489</v>
      </c>
      <c r="M449" s="165" t="s">
        <v>156</v>
      </c>
      <c r="N449" s="165" t="s">
        <v>156</v>
      </c>
      <c r="O449" s="166" t="s">
        <v>156</v>
      </c>
    </row>
    <row r="450" spans="2:16" ht="11.45" customHeight="1" x14ac:dyDescent="0.2">
      <c r="B450" s="363" t="s">
        <v>234</v>
      </c>
      <c r="C450" s="223" t="s">
        <v>152</v>
      </c>
      <c r="D450" s="162">
        <f t="shared" si="87"/>
        <v>4935.0199498425081</v>
      </c>
      <c r="E450" s="162">
        <f t="shared" si="87"/>
        <v>4935.0199498425081</v>
      </c>
      <c r="F450" s="163">
        <f t="shared" si="87"/>
        <v>4935.0199498425081</v>
      </c>
      <c r="G450" s="162">
        <f t="shared" si="85"/>
        <v>7708.8215876204385</v>
      </c>
      <c r="H450" s="162">
        <f t="shared" si="85"/>
        <v>7708.8215876204385</v>
      </c>
      <c r="I450" s="163">
        <f t="shared" si="85"/>
        <v>7708.8215876204385</v>
      </c>
      <c r="J450" s="162">
        <f t="shared" si="86"/>
        <v>8372.5822045109489</v>
      </c>
      <c r="K450" s="162">
        <f t="shared" si="86"/>
        <v>8372.5822045109489</v>
      </c>
      <c r="L450" s="163">
        <f t="shared" si="86"/>
        <v>8372.5822045109489</v>
      </c>
      <c r="M450" s="165" t="s">
        <v>156</v>
      </c>
      <c r="N450" s="165" t="s">
        <v>156</v>
      </c>
      <c r="O450" s="166" t="s">
        <v>156</v>
      </c>
    </row>
    <row r="451" spans="2:16" x14ac:dyDescent="0.2">
      <c r="B451" s="363"/>
      <c r="C451" s="223" t="s">
        <v>153</v>
      </c>
      <c r="D451" s="162">
        <f t="shared" si="87"/>
        <v>4935.0199498425081</v>
      </c>
      <c r="E451" s="162">
        <f t="shared" si="87"/>
        <v>4935.0199498425081</v>
      </c>
      <c r="F451" s="163">
        <f t="shared" si="87"/>
        <v>4935.0199498425081</v>
      </c>
      <c r="G451" s="162">
        <f t="shared" si="85"/>
        <v>7708.8215876204385</v>
      </c>
      <c r="H451" s="162">
        <f t="shared" si="85"/>
        <v>7708.8215876204385</v>
      </c>
      <c r="I451" s="163">
        <f t="shared" si="85"/>
        <v>7708.8215876204385</v>
      </c>
      <c r="J451" s="162">
        <f t="shared" si="86"/>
        <v>8372.5822045109489</v>
      </c>
      <c r="K451" s="162">
        <f t="shared" si="86"/>
        <v>8372.5822045109489</v>
      </c>
      <c r="L451" s="163">
        <f t="shared" si="86"/>
        <v>8372.5822045109489</v>
      </c>
      <c r="M451" s="165" t="s">
        <v>156</v>
      </c>
      <c r="N451" s="165" t="s">
        <v>156</v>
      </c>
      <c r="O451" s="166" t="s">
        <v>156</v>
      </c>
    </row>
    <row r="452" spans="2:16" x14ac:dyDescent="0.2">
      <c r="B452" s="363"/>
      <c r="C452" s="223" t="s">
        <v>154</v>
      </c>
      <c r="D452" s="162">
        <f t="shared" si="87"/>
        <v>4935.0199498425081</v>
      </c>
      <c r="E452" s="162">
        <f t="shared" si="87"/>
        <v>4935.0199498425081</v>
      </c>
      <c r="F452" s="163">
        <f t="shared" si="87"/>
        <v>4935.0199498425081</v>
      </c>
      <c r="G452" s="162">
        <f t="shared" si="85"/>
        <v>7708.8215876204385</v>
      </c>
      <c r="H452" s="162">
        <f t="shared" si="85"/>
        <v>7708.8215876204385</v>
      </c>
      <c r="I452" s="163">
        <f t="shared" si="85"/>
        <v>7708.8215876204385</v>
      </c>
      <c r="J452" s="162">
        <f t="shared" si="86"/>
        <v>8372.5822045109489</v>
      </c>
      <c r="K452" s="162">
        <f t="shared" si="86"/>
        <v>8372.5822045109489</v>
      </c>
      <c r="L452" s="163">
        <f t="shared" si="86"/>
        <v>8372.5822045109489</v>
      </c>
      <c r="M452" s="165" t="s">
        <v>156</v>
      </c>
      <c r="N452" s="165" t="s">
        <v>156</v>
      </c>
      <c r="O452" s="166" t="s">
        <v>156</v>
      </c>
    </row>
    <row r="453" spans="2:16" x14ac:dyDescent="0.2">
      <c r="B453" s="363"/>
      <c r="C453" s="223" t="s">
        <v>217</v>
      </c>
      <c r="D453" s="162">
        <f t="shared" si="87"/>
        <v>4935.0199498425081</v>
      </c>
      <c r="E453" s="162">
        <f t="shared" si="87"/>
        <v>4935.0199498425081</v>
      </c>
      <c r="F453" s="163">
        <f t="shared" si="87"/>
        <v>4935.0199498425081</v>
      </c>
      <c r="G453" s="162">
        <f t="shared" si="85"/>
        <v>7708.8215876204385</v>
      </c>
      <c r="H453" s="162">
        <f t="shared" si="85"/>
        <v>7708.8215876204385</v>
      </c>
      <c r="I453" s="163">
        <f t="shared" si="85"/>
        <v>7708.8215876204385</v>
      </c>
      <c r="J453" s="162">
        <f t="shared" si="86"/>
        <v>8372.5822045109489</v>
      </c>
      <c r="K453" s="162">
        <f t="shared" si="86"/>
        <v>8372.5822045109489</v>
      </c>
      <c r="L453" s="163">
        <f t="shared" si="86"/>
        <v>8372.5822045109489</v>
      </c>
      <c r="M453" s="165" t="s">
        <v>156</v>
      </c>
      <c r="N453" s="165" t="s">
        <v>156</v>
      </c>
      <c r="O453" s="166" t="s">
        <v>156</v>
      </c>
    </row>
    <row r="454" spans="2:16" ht="18" x14ac:dyDescent="0.2">
      <c r="B454" s="363"/>
      <c r="C454" s="223" t="s">
        <v>218</v>
      </c>
      <c r="D454" s="162">
        <f t="shared" si="87"/>
        <v>4935.0199498425081</v>
      </c>
      <c r="E454" s="162">
        <f t="shared" si="87"/>
        <v>4935.0199498425081</v>
      </c>
      <c r="F454" s="163">
        <f t="shared" si="87"/>
        <v>4935.0199498425081</v>
      </c>
      <c r="G454" s="162">
        <f t="shared" si="85"/>
        <v>7708.8215876204385</v>
      </c>
      <c r="H454" s="162">
        <f t="shared" si="85"/>
        <v>7708.8215876204385</v>
      </c>
      <c r="I454" s="163">
        <f t="shared" si="85"/>
        <v>7708.8215876204385</v>
      </c>
      <c r="J454" s="162">
        <f t="shared" si="86"/>
        <v>8372.5822045109489</v>
      </c>
      <c r="K454" s="162">
        <f t="shared" si="86"/>
        <v>8372.5822045109489</v>
      </c>
      <c r="L454" s="163">
        <f t="shared" si="86"/>
        <v>8372.5822045109489</v>
      </c>
      <c r="M454" s="165" t="s">
        <v>156</v>
      </c>
      <c r="N454" s="165" t="s">
        <v>156</v>
      </c>
      <c r="O454" s="166" t="s">
        <v>156</v>
      </c>
    </row>
    <row r="455" spans="2:16" ht="18" x14ac:dyDescent="0.2">
      <c r="B455" s="363"/>
      <c r="C455" s="223" t="s">
        <v>220</v>
      </c>
      <c r="D455" s="162">
        <f t="shared" si="87"/>
        <v>4935.0199498425081</v>
      </c>
      <c r="E455" s="162">
        <f t="shared" si="87"/>
        <v>4935.0199498425081</v>
      </c>
      <c r="F455" s="163">
        <f t="shared" si="87"/>
        <v>4935.0199498425081</v>
      </c>
      <c r="G455" s="162">
        <f t="shared" si="85"/>
        <v>7708.8215876204385</v>
      </c>
      <c r="H455" s="162">
        <f t="shared" si="85"/>
        <v>7708.8215876204385</v>
      </c>
      <c r="I455" s="163">
        <f t="shared" si="85"/>
        <v>7708.8215876204385</v>
      </c>
      <c r="J455" s="162">
        <f t="shared" si="86"/>
        <v>8372.5822045109489</v>
      </c>
      <c r="K455" s="162">
        <f t="shared" si="86"/>
        <v>8372.5822045109489</v>
      </c>
      <c r="L455" s="163">
        <f t="shared" si="86"/>
        <v>8372.5822045109489</v>
      </c>
      <c r="M455" s="165" t="s">
        <v>156</v>
      </c>
      <c r="N455" s="165" t="s">
        <v>156</v>
      </c>
      <c r="O455" s="166" t="s">
        <v>156</v>
      </c>
    </row>
    <row r="456" spans="2:16" ht="18" x14ac:dyDescent="0.2">
      <c r="B456" s="363"/>
      <c r="C456" s="223" t="s">
        <v>223</v>
      </c>
      <c r="D456" s="162">
        <f t="shared" si="87"/>
        <v>4935.0199498425081</v>
      </c>
      <c r="E456" s="162">
        <f t="shared" si="87"/>
        <v>4935.0199498425081</v>
      </c>
      <c r="F456" s="163">
        <f t="shared" si="87"/>
        <v>4935.0199498425081</v>
      </c>
      <c r="G456" s="162">
        <f t="shared" si="85"/>
        <v>7708.8215876204385</v>
      </c>
      <c r="H456" s="162">
        <f t="shared" si="85"/>
        <v>7708.8215876204385</v>
      </c>
      <c r="I456" s="163">
        <f t="shared" si="85"/>
        <v>7708.8215876204385</v>
      </c>
      <c r="J456" s="162">
        <f t="shared" si="86"/>
        <v>8372.5822045109489</v>
      </c>
      <c r="K456" s="162">
        <f t="shared" si="86"/>
        <v>8372.5822045109489</v>
      </c>
      <c r="L456" s="163">
        <f t="shared" si="86"/>
        <v>8372.5822045109489</v>
      </c>
      <c r="M456" s="165" t="s">
        <v>156</v>
      </c>
      <c r="N456" s="165" t="s">
        <v>156</v>
      </c>
      <c r="O456" s="166" t="s">
        <v>156</v>
      </c>
    </row>
    <row r="457" spans="2:16" ht="15.75" customHeight="1" x14ac:dyDescent="0.2">
      <c r="B457" s="363" t="s">
        <v>235</v>
      </c>
      <c r="C457" s="223" t="s">
        <v>152</v>
      </c>
      <c r="D457" s="162">
        <f t="shared" si="87"/>
        <v>4935.0199498425081</v>
      </c>
      <c r="E457" s="162">
        <f t="shared" si="87"/>
        <v>4935.0199498425081</v>
      </c>
      <c r="F457" s="163">
        <f t="shared" si="87"/>
        <v>4935.0199498425081</v>
      </c>
      <c r="G457" s="162">
        <f t="shared" si="85"/>
        <v>7708.8215876204385</v>
      </c>
      <c r="H457" s="162">
        <f t="shared" si="85"/>
        <v>7708.8215876204385</v>
      </c>
      <c r="I457" s="163">
        <f t="shared" si="85"/>
        <v>7708.8215876204385</v>
      </c>
      <c r="J457" s="162">
        <f t="shared" si="86"/>
        <v>8372.5822045109489</v>
      </c>
      <c r="K457" s="162">
        <f t="shared" si="86"/>
        <v>8372.5822045109489</v>
      </c>
      <c r="L457" s="163">
        <f t="shared" si="86"/>
        <v>8372.5822045109489</v>
      </c>
      <c r="M457" s="165" t="s">
        <v>156</v>
      </c>
      <c r="N457" s="165" t="s">
        <v>156</v>
      </c>
      <c r="O457" s="166" t="s">
        <v>156</v>
      </c>
    </row>
    <row r="458" spans="2:16" ht="20.25" customHeight="1" x14ac:dyDescent="0.2">
      <c r="B458" s="363"/>
      <c r="C458" s="223" t="s">
        <v>154</v>
      </c>
      <c r="D458" s="162">
        <f t="shared" si="87"/>
        <v>4935.0199498425081</v>
      </c>
      <c r="E458" s="162">
        <f t="shared" si="87"/>
        <v>4935.0199498425081</v>
      </c>
      <c r="F458" s="163">
        <f t="shared" si="87"/>
        <v>4935.0199498425081</v>
      </c>
      <c r="G458" s="162">
        <f t="shared" si="85"/>
        <v>7708.8215876204385</v>
      </c>
      <c r="H458" s="162">
        <f t="shared" si="85"/>
        <v>7708.8215876204385</v>
      </c>
      <c r="I458" s="163">
        <f t="shared" si="85"/>
        <v>7708.8215876204385</v>
      </c>
      <c r="J458" s="162">
        <f t="shared" si="86"/>
        <v>8372.5822045109489</v>
      </c>
      <c r="K458" s="162">
        <f t="shared" si="86"/>
        <v>8372.5822045109489</v>
      </c>
      <c r="L458" s="163">
        <f t="shared" si="86"/>
        <v>8372.5822045109489</v>
      </c>
      <c r="M458" s="165" t="s">
        <v>156</v>
      </c>
      <c r="N458" s="165" t="s">
        <v>156</v>
      </c>
      <c r="O458" s="166" t="s">
        <v>156</v>
      </c>
    </row>
    <row r="459" spans="2:16" ht="18" x14ac:dyDescent="0.2">
      <c r="B459" s="363"/>
      <c r="C459" s="223" t="s">
        <v>218</v>
      </c>
      <c r="D459" s="162">
        <f t="shared" si="87"/>
        <v>4935.0199498425081</v>
      </c>
      <c r="E459" s="162">
        <f t="shared" si="87"/>
        <v>4935.0199498425081</v>
      </c>
      <c r="F459" s="163">
        <f t="shared" si="87"/>
        <v>4935.0199498425081</v>
      </c>
      <c r="G459" s="162">
        <f t="shared" si="85"/>
        <v>7708.8215876204385</v>
      </c>
      <c r="H459" s="162">
        <f t="shared" si="85"/>
        <v>7708.8215876204385</v>
      </c>
      <c r="I459" s="163">
        <f t="shared" si="85"/>
        <v>7708.8215876204385</v>
      </c>
      <c r="J459" s="162">
        <f t="shared" si="86"/>
        <v>8372.5822045109489</v>
      </c>
      <c r="K459" s="162">
        <f t="shared" si="86"/>
        <v>8372.5822045109489</v>
      </c>
      <c r="L459" s="163">
        <f t="shared" si="86"/>
        <v>8372.5822045109489</v>
      </c>
      <c r="M459" s="165" t="s">
        <v>156</v>
      </c>
      <c r="N459" s="165" t="s">
        <v>156</v>
      </c>
      <c r="O459" s="166" t="s">
        <v>156</v>
      </c>
    </row>
    <row r="460" spans="2:16" ht="18" x14ac:dyDescent="0.2">
      <c r="B460" s="363"/>
      <c r="C460" s="223" t="s">
        <v>220</v>
      </c>
      <c r="D460" s="162">
        <f t="shared" si="87"/>
        <v>4935.0199498425081</v>
      </c>
      <c r="E460" s="162">
        <f t="shared" si="87"/>
        <v>4935.0199498425081</v>
      </c>
      <c r="F460" s="163">
        <f t="shared" si="87"/>
        <v>4935.0199498425081</v>
      </c>
      <c r="G460" s="162">
        <f t="shared" si="85"/>
        <v>7708.8215876204385</v>
      </c>
      <c r="H460" s="162">
        <f t="shared" si="85"/>
        <v>7708.8215876204385</v>
      </c>
      <c r="I460" s="163">
        <f t="shared" si="85"/>
        <v>7708.8215876204385</v>
      </c>
      <c r="J460" s="162">
        <f t="shared" si="86"/>
        <v>8372.5822045109489</v>
      </c>
      <c r="K460" s="162">
        <f t="shared" si="86"/>
        <v>8372.5822045109489</v>
      </c>
      <c r="L460" s="163">
        <f t="shared" si="86"/>
        <v>8372.5822045109489</v>
      </c>
      <c r="M460" s="165" t="s">
        <v>156</v>
      </c>
      <c r="N460" s="165" t="s">
        <v>156</v>
      </c>
      <c r="O460" s="166" t="s">
        <v>156</v>
      </c>
    </row>
    <row r="461" spans="2:16" ht="18" x14ac:dyDescent="0.2">
      <c r="B461" s="363"/>
      <c r="C461" s="223" t="s">
        <v>223</v>
      </c>
      <c r="D461" s="162">
        <f t="shared" si="87"/>
        <v>4935.0199498425081</v>
      </c>
      <c r="E461" s="162">
        <f t="shared" si="87"/>
        <v>4935.0199498425081</v>
      </c>
      <c r="F461" s="163">
        <f t="shared" si="87"/>
        <v>4935.0199498425081</v>
      </c>
      <c r="G461" s="162">
        <f t="shared" si="85"/>
        <v>7708.8215876204385</v>
      </c>
      <c r="H461" s="162">
        <f t="shared" si="85"/>
        <v>7708.8215876204385</v>
      </c>
      <c r="I461" s="163">
        <f t="shared" si="85"/>
        <v>7708.8215876204385</v>
      </c>
      <c r="J461" s="162">
        <f t="shared" si="86"/>
        <v>8372.5822045109489</v>
      </c>
      <c r="K461" s="162">
        <f t="shared" si="86"/>
        <v>8372.5822045109489</v>
      </c>
      <c r="L461" s="163">
        <f t="shared" si="86"/>
        <v>8372.5822045109489</v>
      </c>
      <c r="M461" s="165" t="s">
        <v>156</v>
      </c>
      <c r="N461" s="165" t="s">
        <v>156</v>
      </c>
      <c r="O461" s="166" t="s">
        <v>156</v>
      </c>
    </row>
    <row r="462" spans="2:16" ht="18.75" customHeight="1" x14ac:dyDescent="0.2">
      <c r="B462" s="345" t="s">
        <v>175</v>
      </c>
      <c r="C462" s="346"/>
      <c r="D462" s="162">
        <f>$D$412*$D422</f>
        <v>1345.9145317752293</v>
      </c>
      <c r="E462" s="162">
        <f>$D$412*$D422</f>
        <v>1345.9145317752293</v>
      </c>
      <c r="F462" s="163">
        <f>$D$412*$D422</f>
        <v>1345.9145317752293</v>
      </c>
      <c r="G462" s="162">
        <f t="shared" ref="G462:I464" si="88">$G$412*$G422</f>
        <v>2102.4058875328469</v>
      </c>
      <c r="H462" s="162">
        <f t="shared" si="88"/>
        <v>2102.4058875328469</v>
      </c>
      <c r="I462" s="163">
        <f t="shared" si="88"/>
        <v>2102.4058875328469</v>
      </c>
      <c r="J462" s="162">
        <f t="shared" ref="J462:L464" si="89">$J$412*$J422</f>
        <v>2283.4315103211679</v>
      </c>
      <c r="K462" s="162">
        <f t="shared" si="89"/>
        <v>2283.4315103211679</v>
      </c>
      <c r="L462" s="163">
        <f t="shared" si="89"/>
        <v>2283.4315103211679</v>
      </c>
      <c r="M462" s="165" t="s">
        <v>156</v>
      </c>
      <c r="N462" s="165" t="s">
        <v>156</v>
      </c>
      <c r="O462" s="166" t="s">
        <v>156</v>
      </c>
    </row>
    <row r="463" spans="2:16" ht="15.75" customHeight="1" x14ac:dyDescent="0.2">
      <c r="B463" s="345" t="s">
        <v>176</v>
      </c>
      <c r="C463" s="346"/>
      <c r="D463" s="162">
        <f t="shared" ref="D463:F464" si="90">$D$412*$D423</f>
        <v>4486.3817725840981</v>
      </c>
      <c r="E463" s="162">
        <f t="shared" si="90"/>
        <v>4486.3817725840981</v>
      </c>
      <c r="F463" s="163">
        <f t="shared" si="90"/>
        <v>4486.3817725840981</v>
      </c>
      <c r="G463" s="162">
        <f t="shared" si="88"/>
        <v>7008.0196251094894</v>
      </c>
      <c r="H463" s="162">
        <f t="shared" si="88"/>
        <v>7008.0196251094894</v>
      </c>
      <c r="I463" s="163">
        <f t="shared" si="88"/>
        <v>7008.0196251094894</v>
      </c>
      <c r="J463" s="162">
        <f t="shared" si="89"/>
        <v>7611.4383677372261</v>
      </c>
      <c r="K463" s="162">
        <f t="shared" si="89"/>
        <v>7611.4383677372261</v>
      </c>
      <c r="L463" s="163">
        <f t="shared" si="89"/>
        <v>7611.4383677372261</v>
      </c>
      <c r="M463" s="165" t="s">
        <v>156</v>
      </c>
      <c r="N463" s="165" t="s">
        <v>156</v>
      </c>
      <c r="O463" s="166" t="s">
        <v>156</v>
      </c>
    </row>
    <row r="464" spans="2:16" ht="21.75" customHeight="1" thickBot="1" x14ac:dyDescent="0.25">
      <c r="B464" s="371" t="s">
        <v>177</v>
      </c>
      <c r="C464" s="372"/>
      <c r="D464" s="162">
        <f t="shared" si="90"/>
        <v>4486.3817725840981</v>
      </c>
      <c r="E464" s="162">
        <f t="shared" si="90"/>
        <v>4486.3817725840981</v>
      </c>
      <c r="F464" s="163">
        <f t="shared" si="90"/>
        <v>4486.3817725840981</v>
      </c>
      <c r="G464" s="162">
        <f t="shared" si="88"/>
        <v>8409.6235501313877</v>
      </c>
      <c r="H464" s="162">
        <f t="shared" si="88"/>
        <v>8409.6235501313877</v>
      </c>
      <c r="I464" s="163">
        <f t="shared" si="88"/>
        <v>8409.6235501313877</v>
      </c>
      <c r="J464" s="162">
        <f t="shared" si="89"/>
        <v>10656.013714832116</v>
      </c>
      <c r="K464" s="162">
        <f t="shared" si="89"/>
        <v>10656.013714832116</v>
      </c>
      <c r="L464" s="163">
        <f t="shared" si="89"/>
        <v>10656.013714832116</v>
      </c>
      <c r="M464" s="165" t="s">
        <v>156</v>
      </c>
      <c r="N464" s="165" t="s">
        <v>156</v>
      </c>
      <c r="O464" s="166" t="s">
        <v>156</v>
      </c>
      <c r="P464" s="240"/>
    </row>
    <row r="465" spans="1:16" ht="59.25" customHeight="1" x14ac:dyDescent="0.2">
      <c r="A465" s="214"/>
      <c r="B465" s="373" t="s">
        <v>259</v>
      </c>
      <c r="C465" s="373"/>
      <c r="D465" s="251"/>
      <c r="E465" s="251"/>
      <c r="F465" s="251"/>
      <c r="G465" s="251"/>
      <c r="H465" s="251"/>
      <c r="I465" s="251"/>
      <c r="J465" s="251"/>
      <c r="K465" s="251"/>
      <c r="L465" s="251"/>
      <c r="M465" s="251"/>
      <c r="N465" s="251"/>
      <c r="O465" s="252">
        <f>SUMPRODUCT(D467:O504,'[2]Нормативы ОО'!$D$507:$O$544)</f>
        <v>21638578512</v>
      </c>
    </row>
    <row r="466" spans="1:16" x14ac:dyDescent="0.2">
      <c r="B466" s="180"/>
      <c r="C466" s="180"/>
      <c r="D466" s="241" t="s">
        <v>228</v>
      </c>
      <c r="E466" s="241" t="s">
        <v>229</v>
      </c>
      <c r="F466" s="242" t="s">
        <v>230</v>
      </c>
      <c r="G466" s="241" t="s">
        <v>228</v>
      </c>
      <c r="H466" s="241" t="s">
        <v>229</v>
      </c>
      <c r="I466" s="242" t="s">
        <v>230</v>
      </c>
      <c r="J466" s="241" t="s">
        <v>228</v>
      </c>
      <c r="K466" s="241" t="s">
        <v>229</v>
      </c>
      <c r="L466" s="242" t="s">
        <v>230</v>
      </c>
      <c r="M466" s="241" t="s">
        <v>228</v>
      </c>
      <c r="N466" s="241" t="s">
        <v>229</v>
      </c>
      <c r="O466" s="243" t="s">
        <v>230</v>
      </c>
    </row>
    <row r="467" spans="1:16" ht="11.45" customHeight="1" x14ac:dyDescent="0.2">
      <c r="B467" s="339" t="s">
        <v>231</v>
      </c>
      <c r="C467" s="247" t="s">
        <v>190</v>
      </c>
      <c r="D467" s="245">
        <f>ROUND(D276+D330+D372+D427,0)</f>
        <v>68768</v>
      </c>
      <c r="E467" s="245">
        <f t="shared" ref="E467:O467" si="91">ROUND(E276+E330+E372+E427,0)</f>
        <v>68768</v>
      </c>
      <c r="F467" s="245">
        <f t="shared" si="91"/>
        <v>71826</v>
      </c>
      <c r="G467" s="245">
        <f t="shared" si="91"/>
        <v>94229</v>
      </c>
      <c r="H467" s="245">
        <f t="shared" si="91"/>
        <v>94229</v>
      </c>
      <c r="I467" s="245">
        <f t="shared" si="91"/>
        <v>98434</v>
      </c>
      <c r="J467" s="245">
        <f t="shared" si="91"/>
        <v>102073</v>
      </c>
      <c r="K467" s="245">
        <f t="shared" si="91"/>
        <v>102073</v>
      </c>
      <c r="L467" s="245">
        <f t="shared" si="91"/>
        <v>106640</v>
      </c>
      <c r="M467" s="181">
        <f t="shared" si="91"/>
        <v>102073</v>
      </c>
      <c r="N467" s="181">
        <f t="shared" si="91"/>
        <v>102073</v>
      </c>
      <c r="O467" s="181">
        <f t="shared" si="91"/>
        <v>106640</v>
      </c>
      <c r="P467" s="244"/>
    </row>
    <row r="468" spans="1:16" x14ac:dyDescent="0.2">
      <c r="B468" s="340"/>
      <c r="C468" s="248" t="s">
        <v>194</v>
      </c>
      <c r="D468" s="245">
        <f t="shared" ref="D468:O474" si="92">ROUND(D277+D331+D373+D428,0)</f>
        <v>68768</v>
      </c>
      <c r="E468" s="245">
        <f t="shared" si="92"/>
        <v>74702</v>
      </c>
      <c r="F468" s="245">
        <f t="shared" si="92"/>
        <v>84252</v>
      </c>
      <c r="G468" s="245">
        <f t="shared" si="92"/>
        <v>94229</v>
      </c>
      <c r="H468" s="245">
        <f t="shared" si="92"/>
        <v>101722</v>
      </c>
      <c r="I468" s="245">
        <f t="shared" si="92"/>
        <v>114836</v>
      </c>
      <c r="J468" s="245">
        <f t="shared" si="92"/>
        <v>102073</v>
      </c>
      <c r="K468" s="245">
        <f t="shared" si="92"/>
        <v>110231</v>
      </c>
      <c r="L468" s="245">
        <f t="shared" si="92"/>
        <v>124469</v>
      </c>
      <c r="M468" s="181">
        <f t="shared" si="92"/>
        <v>102073</v>
      </c>
      <c r="N468" s="181">
        <f t="shared" si="92"/>
        <v>110231</v>
      </c>
      <c r="O468" s="181">
        <f t="shared" si="92"/>
        <v>124469</v>
      </c>
      <c r="P468" s="244"/>
    </row>
    <row r="469" spans="1:16" x14ac:dyDescent="0.2">
      <c r="B469" s="340"/>
      <c r="C469" s="248" t="s">
        <v>198</v>
      </c>
      <c r="D469" s="245">
        <f t="shared" si="92"/>
        <v>68768</v>
      </c>
      <c r="E469" s="245">
        <f t="shared" si="92"/>
        <v>96533</v>
      </c>
      <c r="F469" s="245">
        <f t="shared" si="92"/>
        <v>98701</v>
      </c>
      <c r="G469" s="245">
        <f t="shared" si="92"/>
        <v>94229</v>
      </c>
      <c r="H469" s="245">
        <f t="shared" si="92"/>
        <v>123944</v>
      </c>
      <c r="I469" s="245">
        <f t="shared" si="92"/>
        <v>126746</v>
      </c>
      <c r="J469" s="245">
        <f t="shared" si="92"/>
        <v>102073</v>
      </c>
      <c r="K469" s="245">
        <f t="shared" si="92"/>
        <v>129430</v>
      </c>
      <c r="L469" s="245">
        <f t="shared" si="92"/>
        <v>132354</v>
      </c>
      <c r="M469" s="181">
        <f t="shared" si="92"/>
        <v>102073</v>
      </c>
      <c r="N469" s="181">
        <f t="shared" si="92"/>
        <v>129430</v>
      </c>
      <c r="O469" s="181">
        <f t="shared" si="92"/>
        <v>132354</v>
      </c>
      <c r="P469" s="244"/>
    </row>
    <row r="470" spans="1:16" x14ac:dyDescent="0.2">
      <c r="B470" s="340"/>
      <c r="C470" s="248" t="s">
        <v>202</v>
      </c>
      <c r="D470" s="245">
        <f t="shared" si="92"/>
        <v>68768</v>
      </c>
      <c r="E470" s="245">
        <f t="shared" si="92"/>
        <v>120652</v>
      </c>
      <c r="F470" s="245">
        <f t="shared" si="92"/>
        <v>120019</v>
      </c>
      <c r="G470" s="245">
        <f t="shared" si="92"/>
        <v>94229</v>
      </c>
      <c r="H470" s="245">
        <f t="shared" si="92"/>
        <v>154588</v>
      </c>
      <c r="I470" s="245">
        <f t="shared" si="92"/>
        <v>153773</v>
      </c>
      <c r="J470" s="245">
        <f t="shared" si="92"/>
        <v>102073</v>
      </c>
      <c r="K470" s="245">
        <f t="shared" si="92"/>
        <v>161329</v>
      </c>
      <c r="L470" s="245">
        <f t="shared" si="92"/>
        <v>160478</v>
      </c>
      <c r="M470" s="181">
        <f t="shared" si="92"/>
        <v>102073</v>
      </c>
      <c r="N470" s="181">
        <f t="shared" si="92"/>
        <v>161329</v>
      </c>
      <c r="O470" s="181">
        <f t="shared" si="92"/>
        <v>160478</v>
      </c>
      <c r="P470" s="244"/>
    </row>
    <row r="471" spans="1:16" x14ac:dyDescent="0.2">
      <c r="B471" s="340"/>
      <c r="C471" s="248" t="s">
        <v>206</v>
      </c>
      <c r="D471" s="245">
        <f t="shared" si="92"/>
        <v>68768</v>
      </c>
      <c r="E471" s="245">
        <f t="shared" si="92"/>
        <v>195085</v>
      </c>
      <c r="F471" s="245">
        <f t="shared" si="92"/>
        <v>185180</v>
      </c>
      <c r="G471" s="245">
        <f t="shared" si="92"/>
        <v>94229</v>
      </c>
      <c r="H471" s="245">
        <f t="shared" si="92"/>
        <v>249550</v>
      </c>
      <c r="I471" s="245">
        <f t="shared" si="92"/>
        <v>236780</v>
      </c>
      <c r="J471" s="245">
        <f t="shared" si="92"/>
        <v>102073</v>
      </c>
      <c r="K471" s="245">
        <f t="shared" si="92"/>
        <v>260238</v>
      </c>
      <c r="L471" s="245">
        <f t="shared" si="92"/>
        <v>246917</v>
      </c>
      <c r="M471" s="181">
        <f t="shared" si="92"/>
        <v>102073</v>
      </c>
      <c r="N471" s="181">
        <f t="shared" si="92"/>
        <v>260238</v>
      </c>
      <c r="O471" s="181">
        <f t="shared" si="92"/>
        <v>246917</v>
      </c>
      <c r="P471" s="244"/>
    </row>
    <row r="472" spans="1:16" x14ac:dyDescent="0.2">
      <c r="B472" s="340"/>
      <c r="C472" s="248" t="s">
        <v>210</v>
      </c>
      <c r="D472" s="245">
        <f t="shared" si="92"/>
        <v>68768</v>
      </c>
      <c r="E472" s="245">
        <f t="shared" si="92"/>
        <v>196459</v>
      </c>
      <c r="F472" s="245">
        <f t="shared" si="92"/>
        <v>200175</v>
      </c>
      <c r="G472" s="245">
        <f t="shared" si="92"/>
        <v>94229</v>
      </c>
      <c r="H472" s="245">
        <f t="shared" si="92"/>
        <v>251282</v>
      </c>
      <c r="I472" s="245">
        <f t="shared" si="92"/>
        <v>255980</v>
      </c>
      <c r="J472" s="245">
        <f t="shared" si="92"/>
        <v>102073</v>
      </c>
      <c r="K472" s="245">
        <f t="shared" si="92"/>
        <v>275649</v>
      </c>
      <c r="L472" s="245">
        <f t="shared" si="92"/>
        <v>266925</v>
      </c>
      <c r="M472" s="181">
        <f t="shared" si="92"/>
        <v>102073</v>
      </c>
      <c r="N472" s="181">
        <f t="shared" si="92"/>
        <v>275649</v>
      </c>
      <c r="O472" s="181">
        <f t="shared" si="92"/>
        <v>266925</v>
      </c>
      <c r="P472" s="244"/>
    </row>
    <row r="473" spans="1:16" x14ac:dyDescent="0.2">
      <c r="B473" s="340"/>
      <c r="C473" s="248" t="s">
        <v>214</v>
      </c>
      <c r="D473" s="245">
        <f t="shared" si="92"/>
        <v>68768</v>
      </c>
      <c r="E473" s="245">
        <f t="shared" si="92"/>
        <v>200582</v>
      </c>
      <c r="F473" s="245">
        <f t="shared" si="92"/>
        <v>221885</v>
      </c>
      <c r="G473" s="245">
        <f t="shared" si="92"/>
        <v>94229</v>
      </c>
      <c r="H473" s="245">
        <f t="shared" si="92"/>
        <v>256481</v>
      </c>
      <c r="I473" s="245">
        <f t="shared" si="92"/>
        <v>283714</v>
      </c>
      <c r="J473" s="245">
        <f t="shared" si="92"/>
        <v>102073</v>
      </c>
      <c r="K473" s="245">
        <f t="shared" si="92"/>
        <v>311799</v>
      </c>
      <c r="L473" s="245">
        <f t="shared" si="92"/>
        <v>295813</v>
      </c>
      <c r="M473" s="181">
        <f t="shared" si="92"/>
        <v>102073</v>
      </c>
      <c r="N473" s="181">
        <f t="shared" si="92"/>
        <v>311799</v>
      </c>
      <c r="O473" s="181">
        <f t="shared" si="92"/>
        <v>295813</v>
      </c>
      <c r="P473" s="244"/>
    </row>
    <row r="474" spans="1:16" ht="11.45" customHeight="1" x14ac:dyDescent="0.2">
      <c r="B474" s="333" t="s">
        <v>232</v>
      </c>
      <c r="C474" s="248" t="s">
        <v>152</v>
      </c>
      <c r="D474" s="245">
        <f>ROUND(D283+D337+D379+D434,0)</f>
        <v>152832</v>
      </c>
      <c r="E474" s="245">
        <f t="shared" si="92"/>
        <v>152832</v>
      </c>
      <c r="F474" s="245">
        <f t="shared" si="92"/>
        <v>160054</v>
      </c>
      <c r="G474" s="245">
        <f t="shared" si="92"/>
        <v>184028</v>
      </c>
      <c r="H474" s="245">
        <f t="shared" si="92"/>
        <v>184028</v>
      </c>
      <c r="I474" s="245">
        <f t="shared" si="92"/>
        <v>192684</v>
      </c>
      <c r="J474" s="245">
        <f t="shared" si="92"/>
        <v>193683</v>
      </c>
      <c r="K474" s="245">
        <f t="shared" si="92"/>
        <v>193683</v>
      </c>
      <c r="L474" s="245">
        <f t="shared" si="92"/>
        <v>202791</v>
      </c>
      <c r="M474" s="182"/>
      <c r="N474" s="182"/>
      <c r="O474" s="183"/>
      <c r="P474" s="244"/>
    </row>
    <row r="475" spans="1:16" x14ac:dyDescent="0.2">
      <c r="B475" s="333"/>
      <c r="C475" s="248" t="s">
        <v>153</v>
      </c>
      <c r="D475" s="245">
        <f t="shared" ref="D475:L490" si="93">ROUND(D284+D338+D380+D435,0)</f>
        <v>139401</v>
      </c>
      <c r="E475" s="245">
        <f t="shared" si="93"/>
        <v>139401</v>
      </c>
      <c r="F475" s="245">
        <f t="shared" si="93"/>
        <v>145990</v>
      </c>
      <c r="G475" s="245">
        <f t="shared" si="93"/>
        <v>164861</v>
      </c>
      <c r="H475" s="245">
        <f t="shared" si="93"/>
        <v>164861</v>
      </c>
      <c r="I475" s="245">
        <f t="shared" si="93"/>
        <v>172598</v>
      </c>
      <c r="J475" s="245">
        <f t="shared" si="93"/>
        <v>172706</v>
      </c>
      <c r="K475" s="245">
        <f t="shared" si="93"/>
        <v>172706</v>
      </c>
      <c r="L475" s="245">
        <f t="shared" si="93"/>
        <v>180804</v>
      </c>
      <c r="M475" s="182"/>
      <c r="N475" s="182"/>
      <c r="O475" s="183"/>
      <c r="P475" s="244"/>
    </row>
    <row r="476" spans="1:16" x14ac:dyDescent="0.2">
      <c r="B476" s="333"/>
      <c r="C476" s="248" t="s">
        <v>154</v>
      </c>
      <c r="D476" s="245">
        <f t="shared" si="93"/>
        <v>189366</v>
      </c>
      <c r="E476" s="245">
        <f t="shared" si="93"/>
        <v>189366</v>
      </c>
      <c r="F476" s="245">
        <f t="shared" si="93"/>
        <v>198415</v>
      </c>
      <c r="G476" s="245">
        <f t="shared" si="93"/>
        <v>184028</v>
      </c>
      <c r="H476" s="245">
        <f t="shared" si="93"/>
        <v>184028</v>
      </c>
      <c r="I476" s="245">
        <f t="shared" si="93"/>
        <v>192684</v>
      </c>
      <c r="J476" s="245">
        <f t="shared" si="93"/>
        <v>193683</v>
      </c>
      <c r="K476" s="245">
        <f t="shared" si="93"/>
        <v>193683</v>
      </c>
      <c r="L476" s="245">
        <f t="shared" si="93"/>
        <v>202791</v>
      </c>
      <c r="M476" s="182"/>
      <c r="N476" s="182"/>
      <c r="O476" s="183"/>
      <c r="P476" s="244"/>
    </row>
    <row r="477" spans="1:16" x14ac:dyDescent="0.2">
      <c r="B477" s="333"/>
      <c r="C477" s="248" t="s">
        <v>217</v>
      </c>
      <c r="D477" s="245">
        <f t="shared" si="93"/>
        <v>175934</v>
      </c>
      <c r="E477" s="245">
        <f t="shared" si="93"/>
        <v>175934</v>
      </c>
      <c r="F477" s="245">
        <f t="shared" si="93"/>
        <v>184351</v>
      </c>
      <c r="G477" s="245">
        <f t="shared" si="93"/>
        <v>164861</v>
      </c>
      <c r="H477" s="245">
        <f t="shared" si="93"/>
        <v>164861</v>
      </c>
      <c r="I477" s="245">
        <f t="shared" si="93"/>
        <v>172598</v>
      </c>
      <c r="J477" s="245">
        <f t="shared" si="93"/>
        <v>172706</v>
      </c>
      <c r="K477" s="245">
        <f t="shared" si="93"/>
        <v>172706</v>
      </c>
      <c r="L477" s="245">
        <f t="shared" si="93"/>
        <v>180804</v>
      </c>
      <c r="M477" s="182"/>
      <c r="N477" s="182"/>
      <c r="O477" s="183"/>
      <c r="P477" s="244"/>
    </row>
    <row r="478" spans="1:16" x14ac:dyDescent="0.2">
      <c r="B478" s="333"/>
      <c r="C478" s="248" t="s">
        <v>155</v>
      </c>
      <c r="D478" s="245">
        <f t="shared" si="93"/>
        <v>175934</v>
      </c>
      <c r="E478" s="245">
        <f t="shared" si="93"/>
        <v>175934</v>
      </c>
      <c r="F478" s="245">
        <f t="shared" si="93"/>
        <v>184351</v>
      </c>
      <c r="G478" s="245">
        <f t="shared" si="93"/>
        <v>246048</v>
      </c>
      <c r="H478" s="245">
        <f t="shared" si="93"/>
        <v>246048</v>
      </c>
      <c r="I478" s="245">
        <f t="shared" si="93"/>
        <v>257844</v>
      </c>
      <c r="J478" s="245">
        <f t="shared" si="93"/>
        <v>253892</v>
      </c>
      <c r="K478" s="245">
        <f t="shared" si="93"/>
        <v>253892</v>
      </c>
      <c r="L478" s="245">
        <f t="shared" si="93"/>
        <v>266050</v>
      </c>
      <c r="M478" s="182"/>
      <c r="N478" s="182"/>
      <c r="O478" s="183"/>
      <c r="P478" s="244"/>
    </row>
    <row r="479" spans="1:16" ht="24" customHeight="1" x14ac:dyDescent="0.2">
      <c r="B479" s="333"/>
      <c r="C479" s="248" t="s">
        <v>218</v>
      </c>
      <c r="D479" s="245">
        <f t="shared" si="93"/>
        <v>375975</v>
      </c>
      <c r="E479" s="245">
        <f t="shared" si="93"/>
        <v>375975</v>
      </c>
      <c r="F479" s="245">
        <f t="shared" si="93"/>
        <v>394355</v>
      </c>
      <c r="G479" s="245">
        <f t="shared" si="93"/>
        <v>499614</v>
      </c>
      <c r="H479" s="245">
        <f t="shared" si="93"/>
        <v>499614</v>
      </c>
      <c r="I479" s="245">
        <f t="shared" si="93"/>
        <v>524048</v>
      </c>
      <c r="J479" s="245">
        <f t="shared" si="93"/>
        <v>524354</v>
      </c>
      <c r="K479" s="245">
        <f t="shared" si="93"/>
        <v>524354</v>
      </c>
      <c r="L479" s="245">
        <f t="shared" si="93"/>
        <v>549995</v>
      </c>
      <c r="M479" s="182"/>
      <c r="N479" s="182"/>
      <c r="O479" s="183"/>
      <c r="P479" s="244"/>
    </row>
    <row r="480" spans="1:16" x14ac:dyDescent="0.2">
      <c r="B480" s="333"/>
      <c r="C480" s="248" t="s">
        <v>219</v>
      </c>
      <c r="D480" s="245">
        <f t="shared" si="93"/>
        <v>257121</v>
      </c>
      <c r="E480" s="245">
        <f t="shared" si="93"/>
        <v>257121</v>
      </c>
      <c r="F480" s="245">
        <f t="shared" si="93"/>
        <v>269596</v>
      </c>
      <c r="G480" s="245">
        <f t="shared" si="93"/>
        <v>327234</v>
      </c>
      <c r="H480" s="245">
        <f t="shared" si="93"/>
        <v>327234</v>
      </c>
      <c r="I480" s="245">
        <f t="shared" si="93"/>
        <v>343089</v>
      </c>
      <c r="J480" s="245">
        <f t="shared" si="93"/>
        <v>335079</v>
      </c>
      <c r="K480" s="245">
        <f t="shared" si="93"/>
        <v>335079</v>
      </c>
      <c r="L480" s="245">
        <f t="shared" si="93"/>
        <v>351296</v>
      </c>
      <c r="M480" s="182"/>
      <c r="N480" s="182"/>
      <c r="O480" s="183"/>
      <c r="P480" s="244"/>
    </row>
    <row r="481" spans="2:16" ht="18" x14ac:dyDescent="0.2">
      <c r="B481" s="333"/>
      <c r="C481" s="248" t="s">
        <v>220</v>
      </c>
      <c r="D481" s="245">
        <f t="shared" si="93"/>
        <v>294789</v>
      </c>
      <c r="E481" s="245">
        <f t="shared" si="93"/>
        <v>294789</v>
      </c>
      <c r="F481" s="245">
        <f t="shared" si="93"/>
        <v>309109</v>
      </c>
      <c r="G481" s="245">
        <f t="shared" si="93"/>
        <v>337240</v>
      </c>
      <c r="H481" s="245">
        <f t="shared" si="93"/>
        <v>337240</v>
      </c>
      <c r="I481" s="245">
        <f t="shared" si="93"/>
        <v>353557</v>
      </c>
      <c r="J481" s="245">
        <f t="shared" si="93"/>
        <v>361981</v>
      </c>
      <c r="K481" s="245">
        <f t="shared" si="93"/>
        <v>361981</v>
      </c>
      <c r="L481" s="245">
        <f t="shared" si="93"/>
        <v>379504</v>
      </c>
      <c r="M481" s="182"/>
      <c r="N481" s="182"/>
      <c r="O481" s="183"/>
      <c r="P481" s="244"/>
    </row>
    <row r="482" spans="2:16" ht="11.45" customHeight="1" x14ac:dyDescent="0.2">
      <c r="B482" s="333" t="s">
        <v>233</v>
      </c>
      <c r="C482" s="248" t="s">
        <v>152</v>
      </c>
      <c r="D482" s="245">
        <f t="shared" si="93"/>
        <v>286864</v>
      </c>
      <c r="E482" s="245">
        <f t="shared" si="93"/>
        <v>286864</v>
      </c>
      <c r="F482" s="245">
        <f t="shared" si="93"/>
        <v>299669</v>
      </c>
      <c r="G482" s="245">
        <f t="shared" si="93"/>
        <v>350228</v>
      </c>
      <c r="H482" s="245">
        <f t="shared" si="93"/>
        <v>350228</v>
      </c>
      <c r="I482" s="245">
        <f t="shared" si="93"/>
        <v>365918</v>
      </c>
      <c r="J482" s="245">
        <f t="shared" si="93"/>
        <v>368592</v>
      </c>
      <c r="K482" s="245">
        <f t="shared" si="93"/>
        <v>368592</v>
      </c>
      <c r="L482" s="245">
        <f t="shared" si="93"/>
        <v>385125</v>
      </c>
      <c r="M482" s="182"/>
      <c r="N482" s="182"/>
      <c r="O482" s="183"/>
      <c r="P482" s="244"/>
    </row>
    <row r="483" spans="2:16" x14ac:dyDescent="0.2">
      <c r="B483" s="333"/>
      <c r="C483" s="248" t="s">
        <v>153</v>
      </c>
      <c r="D483" s="245">
        <f t="shared" si="93"/>
        <v>206770</v>
      </c>
      <c r="E483" s="245">
        <f t="shared" si="93"/>
        <v>206770</v>
      </c>
      <c r="F483" s="245">
        <f t="shared" si="93"/>
        <v>216009</v>
      </c>
      <c r="G483" s="245">
        <f t="shared" si="93"/>
        <v>245898</v>
      </c>
      <c r="H483" s="245">
        <f t="shared" si="93"/>
        <v>245898</v>
      </c>
      <c r="I483" s="245">
        <f t="shared" si="93"/>
        <v>256868</v>
      </c>
      <c r="J483" s="245">
        <f t="shared" si="93"/>
        <v>257182</v>
      </c>
      <c r="K483" s="245">
        <f t="shared" si="93"/>
        <v>257182</v>
      </c>
      <c r="L483" s="245">
        <f t="shared" si="93"/>
        <v>268658</v>
      </c>
      <c r="M483" s="182"/>
      <c r="N483" s="182"/>
      <c r="O483" s="183"/>
      <c r="P483" s="244"/>
    </row>
    <row r="484" spans="2:16" x14ac:dyDescent="0.2">
      <c r="B484" s="333"/>
      <c r="C484" s="248" t="s">
        <v>154</v>
      </c>
      <c r="D484" s="245">
        <f t="shared" si="93"/>
        <v>273568</v>
      </c>
      <c r="E484" s="245">
        <f t="shared" si="93"/>
        <v>273568</v>
      </c>
      <c r="F484" s="245">
        <f t="shared" si="93"/>
        <v>285895</v>
      </c>
      <c r="G484" s="245">
        <f t="shared" si="93"/>
        <v>285021</v>
      </c>
      <c r="H484" s="245">
        <f t="shared" si="93"/>
        <v>285021</v>
      </c>
      <c r="I484" s="245">
        <f t="shared" si="93"/>
        <v>297762</v>
      </c>
      <c r="J484" s="245">
        <f t="shared" si="93"/>
        <v>298960</v>
      </c>
      <c r="K484" s="245">
        <f t="shared" si="93"/>
        <v>298960</v>
      </c>
      <c r="L484" s="245">
        <f t="shared" si="93"/>
        <v>312333</v>
      </c>
      <c r="M484" s="182"/>
      <c r="N484" s="182"/>
      <c r="O484" s="183"/>
      <c r="P484" s="244"/>
    </row>
    <row r="485" spans="2:16" x14ac:dyDescent="0.2">
      <c r="B485" s="333"/>
      <c r="C485" s="248" t="s">
        <v>217</v>
      </c>
      <c r="D485" s="245">
        <f t="shared" si="93"/>
        <v>223509</v>
      </c>
      <c r="E485" s="245">
        <f t="shared" si="93"/>
        <v>223509</v>
      </c>
      <c r="F485" s="245">
        <f t="shared" si="93"/>
        <v>233607</v>
      </c>
      <c r="G485" s="245">
        <f t="shared" si="93"/>
        <v>219815</v>
      </c>
      <c r="H485" s="245">
        <f t="shared" si="93"/>
        <v>219815</v>
      </c>
      <c r="I485" s="245">
        <f t="shared" si="93"/>
        <v>229606</v>
      </c>
      <c r="J485" s="245">
        <f t="shared" si="93"/>
        <v>229329</v>
      </c>
      <c r="K485" s="245">
        <f t="shared" si="93"/>
        <v>229329</v>
      </c>
      <c r="L485" s="245">
        <f t="shared" si="93"/>
        <v>239541</v>
      </c>
      <c r="M485" s="182"/>
      <c r="N485" s="182"/>
      <c r="O485" s="183"/>
      <c r="P485" s="244"/>
    </row>
    <row r="486" spans="2:16" x14ac:dyDescent="0.2">
      <c r="B486" s="333"/>
      <c r="C486" s="248" t="s">
        <v>155</v>
      </c>
      <c r="D486" s="245">
        <f t="shared" si="93"/>
        <v>223509</v>
      </c>
      <c r="E486" s="245">
        <f t="shared" si="93"/>
        <v>223509</v>
      </c>
      <c r="F486" s="245">
        <f t="shared" si="93"/>
        <v>233607</v>
      </c>
      <c r="G486" s="245">
        <f t="shared" si="93"/>
        <v>301509</v>
      </c>
      <c r="H486" s="245">
        <f t="shared" si="93"/>
        <v>301509</v>
      </c>
      <c r="I486" s="245">
        <f t="shared" si="93"/>
        <v>315190</v>
      </c>
      <c r="J486" s="245">
        <f t="shared" si="93"/>
        <v>311023</v>
      </c>
      <c r="K486" s="245">
        <f t="shared" si="93"/>
        <v>311023</v>
      </c>
      <c r="L486" s="245">
        <f t="shared" si="93"/>
        <v>325125</v>
      </c>
      <c r="M486" s="182"/>
      <c r="N486" s="182"/>
      <c r="O486" s="183"/>
      <c r="P486" s="244"/>
    </row>
    <row r="487" spans="2:16" ht="32.25" customHeight="1" x14ac:dyDescent="0.2">
      <c r="B487" s="333"/>
      <c r="C487" s="248" t="s">
        <v>218</v>
      </c>
      <c r="D487" s="245">
        <f t="shared" si="93"/>
        <v>418834</v>
      </c>
      <c r="E487" s="245">
        <f t="shared" si="93"/>
        <v>418834</v>
      </c>
      <c r="F487" s="245">
        <f t="shared" si="93"/>
        <v>438171</v>
      </c>
      <c r="G487" s="245">
        <f t="shared" si="93"/>
        <v>533188</v>
      </c>
      <c r="H487" s="245">
        <f t="shared" si="93"/>
        <v>533188</v>
      </c>
      <c r="I487" s="245">
        <f t="shared" si="93"/>
        <v>557839</v>
      </c>
      <c r="J487" s="245">
        <f t="shared" si="93"/>
        <v>553322</v>
      </c>
      <c r="K487" s="245">
        <f t="shared" si="93"/>
        <v>553322</v>
      </c>
      <c r="L487" s="245">
        <f t="shared" si="93"/>
        <v>578900</v>
      </c>
      <c r="M487" s="182"/>
      <c r="N487" s="182"/>
      <c r="O487" s="183"/>
      <c r="P487" s="244"/>
    </row>
    <row r="488" spans="2:16" x14ac:dyDescent="0.2">
      <c r="B488" s="333"/>
      <c r="C488" s="248" t="s">
        <v>219</v>
      </c>
      <c r="D488" s="245">
        <f t="shared" si="93"/>
        <v>305203</v>
      </c>
      <c r="E488" s="245">
        <f t="shared" si="93"/>
        <v>305203</v>
      </c>
      <c r="F488" s="245">
        <f t="shared" si="93"/>
        <v>319191</v>
      </c>
      <c r="G488" s="245">
        <f t="shared" si="93"/>
        <v>383203</v>
      </c>
      <c r="H488" s="245">
        <f t="shared" si="93"/>
        <v>383203</v>
      </c>
      <c r="I488" s="245">
        <f t="shared" si="93"/>
        <v>400774</v>
      </c>
      <c r="J488" s="245">
        <f t="shared" si="93"/>
        <v>392717</v>
      </c>
      <c r="K488" s="245">
        <f t="shared" si="93"/>
        <v>392717</v>
      </c>
      <c r="L488" s="245">
        <f t="shared" si="93"/>
        <v>410709</v>
      </c>
      <c r="M488" s="182"/>
      <c r="N488" s="182"/>
      <c r="O488" s="183"/>
      <c r="P488" s="244"/>
    </row>
    <row r="489" spans="2:16" ht="18" x14ac:dyDescent="0.2">
      <c r="B489" s="333"/>
      <c r="C489" s="248" t="s">
        <v>220</v>
      </c>
      <c r="D489" s="245">
        <f t="shared" si="93"/>
        <v>367175</v>
      </c>
      <c r="E489" s="245">
        <f t="shared" si="93"/>
        <v>367175</v>
      </c>
      <c r="F489" s="245">
        <f t="shared" si="93"/>
        <v>383960</v>
      </c>
      <c r="G489" s="245">
        <f t="shared" si="93"/>
        <v>408924</v>
      </c>
      <c r="H489" s="245">
        <f t="shared" si="93"/>
        <v>408924</v>
      </c>
      <c r="I489" s="245">
        <f t="shared" si="93"/>
        <v>427564</v>
      </c>
      <c r="J489" s="245">
        <f t="shared" si="93"/>
        <v>431713</v>
      </c>
      <c r="K489" s="245">
        <f t="shared" si="93"/>
        <v>431713</v>
      </c>
      <c r="L489" s="245">
        <f t="shared" si="93"/>
        <v>451407</v>
      </c>
      <c r="M489" s="182"/>
      <c r="N489" s="182"/>
      <c r="O489" s="183"/>
      <c r="P489" s="244"/>
    </row>
    <row r="490" spans="2:16" ht="11.45" customHeight="1" x14ac:dyDescent="0.2">
      <c r="B490" s="333" t="s">
        <v>234</v>
      </c>
      <c r="C490" s="248" t="s">
        <v>152</v>
      </c>
      <c r="D490" s="245">
        <f t="shared" si="93"/>
        <v>286864</v>
      </c>
      <c r="E490" s="245">
        <f t="shared" si="93"/>
        <v>286864</v>
      </c>
      <c r="F490" s="245">
        <f t="shared" si="93"/>
        <v>299669</v>
      </c>
      <c r="G490" s="245">
        <f t="shared" si="93"/>
        <v>350228</v>
      </c>
      <c r="H490" s="245">
        <f t="shared" si="93"/>
        <v>350228</v>
      </c>
      <c r="I490" s="245">
        <f t="shared" si="93"/>
        <v>365918</v>
      </c>
      <c r="J490" s="245">
        <f t="shared" si="93"/>
        <v>368592</v>
      </c>
      <c r="K490" s="245">
        <f t="shared" si="93"/>
        <v>368592</v>
      </c>
      <c r="L490" s="245">
        <f t="shared" si="93"/>
        <v>385125</v>
      </c>
      <c r="M490" s="182"/>
      <c r="N490" s="182"/>
      <c r="O490" s="183"/>
      <c r="P490" s="244"/>
    </row>
    <row r="491" spans="2:16" x14ac:dyDescent="0.2">
      <c r="B491" s="333"/>
      <c r="C491" s="248" t="s">
        <v>153</v>
      </c>
      <c r="D491" s="245">
        <f t="shared" ref="D491:L504" si="94">ROUND(D300+D354+D396+D451,0)</f>
        <v>206770</v>
      </c>
      <c r="E491" s="245">
        <f t="shared" si="94"/>
        <v>206770</v>
      </c>
      <c r="F491" s="245">
        <f t="shared" si="94"/>
        <v>216009</v>
      </c>
      <c r="G491" s="245">
        <f t="shared" si="94"/>
        <v>245898</v>
      </c>
      <c r="H491" s="245">
        <f t="shared" si="94"/>
        <v>245898</v>
      </c>
      <c r="I491" s="245">
        <f t="shared" si="94"/>
        <v>256868</v>
      </c>
      <c r="J491" s="245">
        <f t="shared" si="94"/>
        <v>257182</v>
      </c>
      <c r="K491" s="245">
        <f t="shared" si="94"/>
        <v>257182</v>
      </c>
      <c r="L491" s="245">
        <f t="shared" si="94"/>
        <v>268658</v>
      </c>
      <c r="M491" s="182"/>
      <c r="N491" s="182"/>
      <c r="O491" s="183"/>
      <c r="P491" s="244"/>
    </row>
    <row r="492" spans="2:16" x14ac:dyDescent="0.2">
      <c r="B492" s="333"/>
      <c r="C492" s="248" t="s">
        <v>154</v>
      </c>
      <c r="D492" s="245">
        <f t="shared" si="94"/>
        <v>273568</v>
      </c>
      <c r="E492" s="245">
        <f t="shared" si="94"/>
        <v>273568</v>
      </c>
      <c r="F492" s="245">
        <f t="shared" si="94"/>
        <v>285895</v>
      </c>
      <c r="G492" s="245">
        <f t="shared" si="94"/>
        <v>285021</v>
      </c>
      <c r="H492" s="245">
        <f t="shared" si="94"/>
        <v>285021</v>
      </c>
      <c r="I492" s="245">
        <f t="shared" si="94"/>
        <v>297762</v>
      </c>
      <c r="J492" s="245">
        <f t="shared" si="94"/>
        <v>298960</v>
      </c>
      <c r="K492" s="245">
        <f t="shared" si="94"/>
        <v>298960</v>
      </c>
      <c r="L492" s="245">
        <f t="shared" si="94"/>
        <v>312333</v>
      </c>
      <c r="M492" s="182"/>
      <c r="N492" s="182"/>
      <c r="O492" s="183"/>
      <c r="P492" s="244"/>
    </row>
    <row r="493" spans="2:16" x14ac:dyDescent="0.2">
      <c r="B493" s="333"/>
      <c r="C493" s="248" t="s">
        <v>217</v>
      </c>
      <c r="D493" s="245">
        <f t="shared" si="94"/>
        <v>223509</v>
      </c>
      <c r="E493" s="245">
        <f t="shared" si="94"/>
        <v>223509</v>
      </c>
      <c r="F493" s="245">
        <f t="shared" si="94"/>
        <v>233607</v>
      </c>
      <c r="G493" s="245">
        <f t="shared" si="94"/>
        <v>219815</v>
      </c>
      <c r="H493" s="245">
        <f t="shared" si="94"/>
        <v>219815</v>
      </c>
      <c r="I493" s="245">
        <f t="shared" si="94"/>
        <v>229606</v>
      </c>
      <c r="J493" s="245">
        <f t="shared" si="94"/>
        <v>229329</v>
      </c>
      <c r="K493" s="245">
        <f t="shared" si="94"/>
        <v>229329</v>
      </c>
      <c r="L493" s="245">
        <f t="shared" si="94"/>
        <v>239541</v>
      </c>
      <c r="M493" s="182"/>
      <c r="N493" s="182"/>
      <c r="O493" s="183"/>
      <c r="P493" s="244"/>
    </row>
    <row r="494" spans="2:16" ht="24" customHeight="1" x14ac:dyDescent="0.2">
      <c r="B494" s="333"/>
      <c r="C494" s="248" t="s">
        <v>218</v>
      </c>
      <c r="D494" s="245">
        <f t="shared" si="94"/>
        <v>418834</v>
      </c>
      <c r="E494" s="245">
        <f t="shared" si="94"/>
        <v>418834</v>
      </c>
      <c r="F494" s="245">
        <f t="shared" si="94"/>
        <v>438171</v>
      </c>
      <c r="G494" s="245">
        <f t="shared" si="94"/>
        <v>533188</v>
      </c>
      <c r="H494" s="245">
        <f t="shared" si="94"/>
        <v>533188</v>
      </c>
      <c r="I494" s="245">
        <f t="shared" si="94"/>
        <v>557839</v>
      </c>
      <c r="J494" s="245">
        <f t="shared" si="94"/>
        <v>553322</v>
      </c>
      <c r="K494" s="245">
        <f t="shared" si="94"/>
        <v>553322</v>
      </c>
      <c r="L494" s="245">
        <f t="shared" si="94"/>
        <v>578900</v>
      </c>
      <c r="M494" s="182"/>
      <c r="N494" s="182"/>
      <c r="O494" s="183"/>
      <c r="P494" s="244"/>
    </row>
    <row r="495" spans="2:16" ht="18" x14ac:dyDescent="0.2">
      <c r="B495" s="333"/>
      <c r="C495" s="248" t="s">
        <v>220</v>
      </c>
      <c r="D495" s="245">
        <f t="shared" si="94"/>
        <v>367175</v>
      </c>
      <c r="E495" s="245">
        <f t="shared" si="94"/>
        <v>367175</v>
      </c>
      <c r="F495" s="245">
        <f t="shared" si="94"/>
        <v>383960</v>
      </c>
      <c r="G495" s="245">
        <f t="shared" si="94"/>
        <v>408924</v>
      </c>
      <c r="H495" s="245">
        <f t="shared" si="94"/>
        <v>408924</v>
      </c>
      <c r="I495" s="245">
        <f t="shared" si="94"/>
        <v>427564</v>
      </c>
      <c r="J495" s="245">
        <f t="shared" si="94"/>
        <v>431713</v>
      </c>
      <c r="K495" s="245">
        <f t="shared" si="94"/>
        <v>431713</v>
      </c>
      <c r="L495" s="245">
        <f t="shared" si="94"/>
        <v>451407</v>
      </c>
      <c r="M495" s="182"/>
      <c r="N495" s="182"/>
      <c r="O495" s="183"/>
      <c r="P495" s="244"/>
    </row>
    <row r="496" spans="2:16" ht="18" x14ac:dyDescent="0.2">
      <c r="B496" s="333"/>
      <c r="C496" s="248" t="s">
        <v>223</v>
      </c>
      <c r="D496" s="245">
        <f t="shared" si="94"/>
        <v>398810</v>
      </c>
      <c r="E496" s="245">
        <f t="shared" si="94"/>
        <v>398810</v>
      </c>
      <c r="F496" s="245">
        <f t="shared" si="94"/>
        <v>417256</v>
      </c>
      <c r="G496" s="245">
        <f t="shared" si="94"/>
        <v>507106</v>
      </c>
      <c r="H496" s="245">
        <f t="shared" si="94"/>
        <v>507106</v>
      </c>
      <c r="I496" s="245">
        <f t="shared" si="94"/>
        <v>530576</v>
      </c>
      <c r="J496" s="245">
        <f t="shared" si="94"/>
        <v>525470</v>
      </c>
      <c r="K496" s="245">
        <f t="shared" si="94"/>
        <v>525470</v>
      </c>
      <c r="L496" s="245">
        <f t="shared" si="94"/>
        <v>549783</v>
      </c>
      <c r="M496" s="182"/>
      <c r="N496" s="182"/>
      <c r="O496" s="183"/>
      <c r="P496" s="244"/>
    </row>
    <row r="497" spans="1:16" ht="11.45" customHeight="1" x14ac:dyDescent="0.2">
      <c r="B497" s="333" t="s">
        <v>235</v>
      </c>
      <c r="C497" s="248" t="s">
        <v>152</v>
      </c>
      <c r="D497" s="245">
        <f t="shared" si="94"/>
        <v>286864</v>
      </c>
      <c r="E497" s="245">
        <f t="shared" si="94"/>
        <v>286864</v>
      </c>
      <c r="F497" s="245">
        <f t="shared" si="94"/>
        <v>299669</v>
      </c>
      <c r="G497" s="245">
        <f t="shared" si="94"/>
        <v>350228</v>
      </c>
      <c r="H497" s="245">
        <f t="shared" si="94"/>
        <v>350228</v>
      </c>
      <c r="I497" s="245">
        <f t="shared" si="94"/>
        <v>365918</v>
      </c>
      <c r="J497" s="245">
        <f t="shared" si="94"/>
        <v>368592</v>
      </c>
      <c r="K497" s="245">
        <f t="shared" si="94"/>
        <v>368592</v>
      </c>
      <c r="L497" s="245">
        <f t="shared" si="94"/>
        <v>385125</v>
      </c>
      <c r="M497" s="182"/>
      <c r="N497" s="182"/>
      <c r="O497" s="183"/>
      <c r="P497" s="244"/>
    </row>
    <row r="498" spans="1:16" x14ac:dyDescent="0.2">
      <c r="B498" s="333"/>
      <c r="C498" s="248" t="s">
        <v>154</v>
      </c>
      <c r="D498" s="245">
        <f t="shared" si="94"/>
        <v>363674</v>
      </c>
      <c r="E498" s="245">
        <f t="shared" si="94"/>
        <v>363674</v>
      </c>
      <c r="F498" s="245">
        <f t="shared" si="94"/>
        <v>380012</v>
      </c>
      <c r="G498" s="245">
        <f t="shared" si="94"/>
        <v>402393</v>
      </c>
      <c r="H498" s="245">
        <f t="shared" si="94"/>
        <v>402393</v>
      </c>
      <c r="I498" s="245">
        <f t="shared" si="94"/>
        <v>420443</v>
      </c>
      <c r="J498" s="245">
        <f t="shared" si="94"/>
        <v>424297</v>
      </c>
      <c r="K498" s="245">
        <f t="shared" si="94"/>
        <v>424297</v>
      </c>
      <c r="L498" s="245">
        <f t="shared" si="94"/>
        <v>443359</v>
      </c>
      <c r="M498" s="182"/>
      <c r="N498" s="182"/>
      <c r="O498" s="183"/>
      <c r="P498" s="244"/>
    </row>
    <row r="499" spans="1:16" ht="24" customHeight="1" x14ac:dyDescent="0.2">
      <c r="B499" s="333"/>
      <c r="C499" s="248" t="s">
        <v>218</v>
      </c>
      <c r="D499" s="245">
        <f t="shared" si="94"/>
        <v>418834</v>
      </c>
      <c r="E499" s="245">
        <f t="shared" si="94"/>
        <v>418834</v>
      </c>
      <c r="F499" s="245">
        <f t="shared" si="94"/>
        <v>438171</v>
      </c>
      <c r="G499" s="245">
        <f t="shared" si="94"/>
        <v>533188</v>
      </c>
      <c r="H499" s="245">
        <f t="shared" si="94"/>
        <v>533188</v>
      </c>
      <c r="I499" s="245">
        <f t="shared" si="94"/>
        <v>557839</v>
      </c>
      <c r="J499" s="245">
        <f t="shared" si="94"/>
        <v>553322</v>
      </c>
      <c r="K499" s="245">
        <f t="shared" si="94"/>
        <v>553322</v>
      </c>
      <c r="L499" s="245">
        <f t="shared" si="94"/>
        <v>578900</v>
      </c>
      <c r="M499" s="182"/>
      <c r="N499" s="182"/>
      <c r="O499" s="183"/>
      <c r="P499" s="244"/>
    </row>
    <row r="500" spans="1:16" ht="18" x14ac:dyDescent="0.2">
      <c r="B500" s="333"/>
      <c r="C500" s="248" t="s">
        <v>220</v>
      </c>
      <c r="D500" s="245">
        <f t="shared" si="94"/>
        <v>367175</v>
      </c>
      <c r="E500" s="245">
        <f t="shared" si="94"/>
        <v>367175</v>
      </c>
      <c r="F500" s="245">
        <f t="shared" si="94"/>
        <v>383960</v>
      </c>
      <c r="G500" s="245">
        <f t="shared" si="94"/>
        <v>408924</v>
      </c>
      <c r="H500" s="245">
        <f t="shared" si="94"/>
        <v>408924</v>
      </c>
      <c r="I500" s="245">
        <f t="shared" si="94"/>
        <v>427564</v>
      </c>
      <c r="J500" s="245">
        <f t="shared" si="94"/>
        <v>431713</v>
      </c>
      <c r="K500" s="245">
        <f t="shared" si="94"/>
        <v>431713</v>
      </c>
      <c r="L500" s="245">
        <f t="shared" si="94"/>
        <v>451407</v>
      </c>
      <c r="M500" s="182"/>
      <c r="N500" s="182"/>
      <c r="O500" s="183"/>
      <c r="P500" s="244"/>
    </row>
    <row r="501" spans="1:16" ht="18" x14ac:dyDescent="0.2">
      <c r="B501" s="333"/>
      <c r="C501" s="248" t="s">
        <v>223</v>
      </c>
      <c r="D501" s="245">
        <f t="shared" si="94"/>
        <v>398810</v>
      </c>
      <c r="E501" s="245">
        <f t="shared" si="94"/>
        <v>398810</v>
      </c>
      <c r="F501" s="245">
        <f t="shared" si="94"/>
        <v>417256</v>
      </c>
      <c r="G501" s="245">
        <f t="shared" si="94"/>
        <v>507106</v>
      </c>
      <c r="H501" s="245">
        <f t="shared" si="94"/>
        <v>507106</v>
      </c>
      <c r="I501" s="245">
        <f t="shared" si="94"/>
        <v>530576</v>
      </c>
      <c r="J501" s="245">
        <f t="shared" si="94"/>
        <v>525470</v>
      </c>
      <c r="K501" s="245">
        <f t="shared" si="94"/>
        <v>525470</v>
      </c>
      <c r="L501" s="245">
        <f t="shared" si="94"/>
        <v>549783</v>
      </c>
      <c r="M501" s="182"/>
      <c r="N501" s="182"/>
      <c r="O501" s="183"/>
      <c r="P501" s="244"/>
    </row>
    <row r="502" spans="1:16" x14ac:dyDescent="0.2">
      <c r="B502" s="334" t="s">
        <v>175</v>
      </c>
      <c r="C502" s="335"/>
      <c r="D502" s="245">
        <f t="shared" si="94"/>
        <v>44521</v>
      </c>
      <c r="E502" s="245">
        <f t="shared" si="94"/>
        <v>44521</v>
      </c>
      <c r="F502" s="245">
        <f t="shared" si="94"/>
        <v>46320</v>
      </c>
      <c r="G502" s="245">
        <f t="shared" si="94"/>
        <v>50703</v>
      </c>
      <c r="H502" s="245">
        <f t="shared" si="94"/>
        <v>50703</v>
      </c>
      <c r="I502" s="245">
        <f t="shared" si="94"/>
        <v>52728</v>
      </c>
      <c r="J502" s="245">
        <f t="shared" si="94"/>
        <v>53345</v>
      </c>
      <c r="K502" s="245">
        <f t="shared" si="94"/>
        <v>53345</v>
      </c>
      <c r="L502" s="245">
        <f t="shared" si="94"/>
        <v>55472</v>
      </c>
      <c r="M502" s="182"/>
      <c r="N502" s="182"/>
      <c r="O502" s="183"/>
      <c r="P502" s="244"/>
    </row>
    <row r="503" spans="1:16" x14ac:dyDescent="0.2">
      <c r="B503" s="334" t="s">
        <v>176</v>
      </c>
      <c r="C503" s="335"/>
      <c r="D503" s="245">
        <f t="shared" si="94"/>
        <v>329232</v>
      </c>
      <c r="E503" s="245">
        <f t="shared" si="94"/>
        <v>329232</v>
      </c>
      <c r="F503" s="245">
        <f t="shared" si="94"/>
        <v>342764</v>
      </c>
      <c r="G503" s="245">
        <f t="shared" si="94"/>
        <v>412941</v>
      </c>
      <c r="H503" s="245">
        <f t="shared" si="94"/>
        <v>412941</v>
      </c>
      <c r="I503" s="245">
        <f t="shared" si="94"/>
        <v>429854</v>
      </c>
      <c r="J503" s="245">
        <f t="shared" si="94"/>
        <v>454137</v>
      </c>
      <c r="K503" s="245">
        <f t="shared" si="94"/>
        <v>454137</v>
      </c>
      <c r="L503" s="245">
        <f t="shared" si="94"/>
        <v>472742</v>
      </c>
      <c r="M503" s="182"/>
      <c r="N503" s="182"/>
      <c r="O503" s="183"/>
      <c r="P503" s="244"/>
    </row>
    <row r="504" spans="1:16" ht="13.5" thickBot="1" x14ac:dyDescent="0.25">
      <c r="B504" s="336" t="s">
        <v>177</v>
      </c>
      <c r="C504" s="337"/>
      <c r="D504" s="245">
        <f t="shared" si="94"/>
        <v>13620</v>
      </c>
      <c r="E504" s="245">
        <f t="shared" si="94"/>
        <v>13620</v>
      </c>
      <c r="F504" s="245">
        <f t="shared" si="94"/>
        <v>14000</v>
      </c>
      <c r="G504" s="245">
        <f t="shared" si="94"/>
        <v>25662</v>
      </c>
      <c r="H504" s="245">
        <f t="shared" si="94"/>
        <v>25662</v>
      </c>
      <c r="I504" s="245">
        <f t="shared" si="94"/>
        <v>26381</v>
      </c>
      <c r="J504" s="245">
        <f t="shared" si="94"/>
        <v>29938</v>
      </c>
      <c r="K504" s="245">
        <f t="shared" si="94"/>
        <v>29938</v>
      </c>
      <c r="L504" s="245">
        <f t="shared" si="94"/>
        <v>30741</v>
      </c>
      <c r="M504" s="184"/>
      <c r="N504" s="184"/>
      <c r="O504" s="185"/>
      <c r="P504" s="244"/>
    </row>
    <row r="505" spans="1:16" ht="52.5" customHeight="1" x14ac:dyDescent="0.2">
      <c r="A505" s="214"/>
      <c r="B505" s="338" t="s">
        <v>260</v>
      </c>
      <c r="C505" s="338"/>
      <c r="D505" s="186">
        <f>SUM(D507:F544)</f>
        <v>91829</v>
      </c>
      <c r="E505" s="72"/>
      <c r="F505" s="72"/>
      <c r="G505" s="186">
        <f>SUM(G507:I544)</f>
        <v>101267</v>
      </c>
      <c r="H505" s="72"/>
      <c r="I505" s="72"/>
      <c r="J505" s="186">
        <f>SUM(J507:L544)</f>
        <v>3683</v>
      </c>
      <c r="K505" s="72"/>
      <c r="L505" s="72"/>
      <c r="M505" s="186">
        <f>SUM(M507:O544)</f>
        <v>9223</v>
      </c>
      <c r="N505" s="73">
        <f>D505+G505+J505+M505</f>
        <v>206002</v>
      </c>
      <c r="O505" s="73">
        <f>SUM('[2]Нормативы ОО'!D506:O544)</f>
        <v>206002</v>
      </c>
    </row>
    <row r="506" spans="1:16" x14ac:dyDescent="0.2">
      <c r="B506" s="180"/>
      <c r="C506" s="180"/>
      <c r="D506" s="241" t="s">
        <v>228</v>
      </c>
      <c r="E506" s="241" t="s">
        <v>229</v>
      </c>
      <c r="F506" s="242" t="s">
        <v>230</v>
      </c>
      <c r="G506" s="241" t="s">
        <v>228</v>
      </c>
      <c r="H506" s="241" t="s">
        <v>229</v>
      </c>
      <c r="I506" s="242" t="s">
        <v>230</v>
      </c>
      <c r="J506" s="241" t="s">
        <v>228</v>
      </c>
      <c r="K506" s="241" t="s">
        <v>229</v>
      </c>
      <c r="L506" s="242" t="s">
        <v>230</v>
      </c>
      <c r="M506" s="241" t="s">
        <v>228</v>
      </c>
      <c r="N506" s="241" t="s">
        <v>229</v>
      </c>
      <c r="O506" s="243" t="s">
        <v>230</v>
      </c>
    </row>
    <row r="507" spans="1:16" ht="11.45" customHeight="1" x14ac:dyDescent="0.2">
      <c r="B507" s="339" t="s">
        <v>231</v>
      </c>
      <c r="C507" s="247" t="s">
        <v>190</v>
      </c>
      <c r="D507" s="187">
        <f>'[2]Расчет ОО'!R7+'[2]Расчет ОО'!R15</f>
        <v>53455</v>
      </c>
      <c r="E507" s="187">
        <f>'[2]Расчет ОО'!S7+'[2]Расчет ОО'!S15</f>
        <v>8545</v>
      </c>
      <c r="F507" s="188">
        <f>'[2]Расчет ОО'!T7+'[2]Расчет ОО'!T15</f>
        <v>13005</v>
      </c>
      <c r="G507" s="187">
        <f>'[2]Расчет ОО'!W7+'[2]Расчет ОО'!W15</f>
        <v>59518</v>
      </c>
      <c r="H507" s="187">
        <f>'[2]Расчет ОО'!X7+'[2]Расчет ОО'!X15</f>
        <v>8799</v>
      </c>
      <c r="I507" s="188">
        <f>'[2]Расчет ОО'!Y7+'[2]Расчет ОО'!Y15</f>
        <v>12737</v>
      </c>
      <c r="J507" s="187">
        <f>'[2]Расчет ОО'!AB7+'[2]Расчет ОО'!AB15</f>
        <v>1248</v>
      </c>
      <c r="K507" s="187">
        <f>'[2]Расчет ОО'!AC7+'[2]Расчет ОО'!AC15</f>
        <v>78</v>
      </c>
      <c r="L507" s="188">
        <f>'[2]Расчет ОО'!AD7+'[2]Расчет ОО'!AD15</f>
        <v>0</v>
      </c>
      <c r="M507" s="187">
        <f>'[2]Расчет ОО'!AE7+'[2]Расчет ОО'!AE15</f>
        <v>3316</v>
      </c>
      <c r="N507" s="187">
        <f>'[2]Расчет ОО'!AF7+'[2]Расчет ОО'!AF15</f>
        <v>334</v>
      </c>
      <c r="O507" s="189">
        <f>'[2]Расчет ОО'!AG7+'[2]Расчет ОО'!AG15</f>
        <v>345</v>
      </c>
    </row>
    <row r="508" spans="1:16" x14ac:dyDescent="0.2">
      <c r="B508" s="340"/>
      <c r="C508" s="248" t="s">
        <v>194</v>
      </c>
      <c r="D508" s="190">
        <f>'[2]Расчет ОО'!R8+'[2]Расчет ОО'!R16</f>
        <v>826</v>
      </c>
      <c r="E508" s="190">
        <f>'[2]Расчет ОО'!S8+'[2]Расчет ОО'!S16</f>
        <v>1343</v>
      </c>
      <c r="F508" s="191">
        <f>'[2]Расчет ОО'!T8+'[2]Расчет ОО'!T16</f>
        <v>2886</v>
      </c>
      <c r="G508" s="190">
        <f>'[2]Расчет ОО'!W8+'[2]Расчет ОО'!W16</f>
        <v>1572</v>
      </c>
      <c r="H508" s="190">
        <f>'[2]Расчет ОО'!X8+'[2]Расчет ОО'!X16</f>
        <v>1659</v>
      </c>
      <c r="I508" s="191">
        <f>'[2]Расчет ОО'!Y8+'[2]Расчет ОО'!Y16</f>
        <v>3452</v>
      </c>
      <c r="J508" s="190">
        <f>'[2]Расчет ОО'!AB8+'[2]Расчет ОО'!AB16</f>
        <v>638</v>
      </c>
      <c r="K508" s="190">
        <f>'[2]Расчет ОО'!AC8+'[2]Расчет ОО'!AC16</f>
        <v>270</v>
      </c>
      <c r="L508" s="191">
        <f>'[2]Расчет ОО'!AD8+'[2]Расчет ОО'!AD16</f>
        <v>132</v>
      </c>
      <c r="M508" s="190">
        <f>'[2]Расчет ОО'!AE8+'[2]Расчет ОО'!AE16</f>
        <v>3137</v>
      </c>
      <c r="N508" s="190">
        <f>'[2]Расчет ОО'!AF8+'[2]Расчет ОО'!AF16</f>
        <v>219</v>
      </c>
      <c r="O508" s="192">
        <f>'[2]Расчет ОО'!AG8+'[2]Расчет ОО'!AG16</f>
        <v>511</v>
      </c>
    </row>
    <row r="509" spans="1:16" x14ac:dyDescent="0.2">
      <c r="B509" s="340"/>
      <c r="C509" s="248" t="s">
        <v>198</v>
      </c>
      <c r="D509" s="190">
        <f>'[2]Расчет ОО'!R9+'[2]Расчет ОО'!R17</f>
        <v>55</v>
      </c>
      <c r="E509" s="190">
        <f>'[2]Расчет ОО'!S9+'[2]Расчет ОО'!S17</f>
        <v>110</v>
      </c>
      <c r="F509" s="191">
        <f>'[2]Расчет ОО'!T9+'[2]Расчет ОО'!T17</f>
        <v>1238</v>
      </c>
      <c r="G509" s="190">
        <f>'[2]Расчет ОО'!W9+'[2]Расчет ОО'!W17</f>
        <v>61</v>
      </c>
      <c r="H509" s="190">
        <f>'[2]Расчет ОО'!X9+'[2]Расчет ОО'!X17</f>
        <v>249</v>
      </c>
      <c r="I509" s="191">
        <f>'[2]Расчет ОО'!Y9+'[2]Расчет ОО'!Y17</f>
        <v>2112</v>
      </c>
      <c r="J509" s="190">
        <f>'[2]Расчет ОО'!AB9+'[2]Расчет ОО'!AB17</f>
        <v>39</v>
      </c>
      <c r="K509" s="190">
        <f>'[2]Расчет ОО'!AC9+'[2]Расчет ОО'!AC17</f>
        <v>0</v>
      </c>
      <c r="L509" s="191">
        <f>'[2]Расчет ОО'!AD9+'[2]Расчет ОО'!AD17</f>
        <v>64</v>
      </c>
      <c r="M509" s="190">
        <f>'[2]Расчет ОО'!AE9+'[2]Расчет ОО'!AE17</f>
        <v>102</v>
      </c>
      <c r="N509" s="190">
        <f>'[2]Расчет ОО'!AF9+'[2]Расчет ОО'!AF17</f>
        <v>65</v>
      </c>
      <c r="O509" s="192">
        <f>'[2]Расчет ОО'!AG9+'[2]Расчет ОО'!AG17</f>
        <v>166</v>
      </c>
    </row>
    <row r="510" spans="1:16" x14ac:dyDescent="0.2">
      <c r="B510" s="340"/>
      <c r="C510" s="248" t="s">
        <v>202</v>
      </c>
      <c r="D510" s="190">
        <f>'[2]Расчет ОО'!R10+'[2]Расчет ОО'!R18</f>
        <v>41</v>
      </c>
      <c r="E510" s="190">
        <f>'[2]Расчет ОО'!S10+'[2]Расчет ОО'!S18</f>
        <v>136</v>
      </c>
      <c r="F510" s="191">
        <f>'[2]Расчет ОО'!T10+'[2]Расчет ОО'!T18</f>
        <v>1426</v>
      </c>
      <c r="G510" s="190">
        <f>'[2]Расчет ОО'!W10+'[2]Расчет ОО'!W18</f>
        <v>0</v>
      </c>
      <c r="H510" s="190">
        <f>'[2]Расчет ОО'!X10+'[2]Расчет ОО'!X18</f>
        <v>0</v>
      </c>
      <c r="I510" s="191">
        <f>'[2]Расчет ОО'!Y10+'[2]Расчет ОО'!Y18</f>
        <v>1663</v>
      </c>
      <c r="J510" s="190">
        <f>'[2]Расчет ОО'!AB10+'[2]Расчет ОО'!AB18</f>
        <v>25</v>
      </c>
      <c r="K510" s="190">
        <f>'[2]Расчет ОО'!AC10+'[2]Расчет ОО'!AC18</f>
        <v>0</v>
      </c>
      <c r="L510" s="191">
        <f>'[2]Расчет ОО'!AD10+'[2]Расчет ОО'!AD18</f>
        <v>190</v>
      </c>
      <c r="M510" s="190">
        <f>'[2]Расчет ОО'!AE10+'[2]Расчет ОО'!AE18</f>
        <v>83</v>
      </c>
      <c r="N510" s="190">
        <f>'[2]Расчет ОО'!AF10+'[2]Расчет ОО'!AF18</f>
        <v>98</v>
      </c>
      <c r="O510" s="192">
        <f>'[2]Расчет ОО'!AG10+'[2]Расчет ОО'!AG18</f>
        <v>157</v>
      </c>
    </row>
    <row r="511" spans="1:16" x14ac:dyDescent="0.2">
      <c r="B511" s="340"/>
      <c r="C511" s="248" t="s">
        <v>206</v>
      </c>
      <c r="D511" s="190">
        <f>'[2]Расчет ОО'!R11+'[2]Расчет ОО'!R19</f>
        <v>25</v>
      </c>
      <c r="E511" s="190">
        <f>'[2]Расчет ОО'!S11+'[2]Расчет ОО'!S19</f>
        <v>0</v>
      </c>
      <c r="F511" s="191">
        <f>'[2]Расчет ОО'!T11+'[2]Расчет ОО'!T19</f>
        <v>798</v>
      </c>
      <c r="G511" s="190">
        <f>'[2]Расчет ОО'!W11+'[2]Расчет ОО'!W19</f>
        <v>38</v>
      </c>
      <c r="H511" s="190">
        <f>'[2]Расчет ОО'!X11+'[2]Расчет ОО'!X19</f>
        <v>38</v>
      </c>
      <c r="I511" s="191">
        <f>'[2]Расчет ОО'!Y11+'[2]Расчет ОО'!Y19</f>
        <v>905</v>
      </c>
      <c r="J511" s="190">
        <f>'[2]Расчет ОО'!AB11+'[2]Расчет ОО'!AB19</f>
        <v>13</v>
      </c>
      <c r="K511" s="190">
        <f>'[2]Расчет ОО'!AC11+'[2]Расчет ОО'!AC19</f>
        <v>0</v>
      </c>
      <c r="L511" s="191">
        <f>'[2]Расчет ОО'!AD11+'[2]Расчет ОО'!AD19</f>
        <v>18</v>
      </c>
      <c r="M511" s="190">
        <f>'[2]Расчет ОО'!AE11+'[2]Расчет ОО'!AE19</f>
        <v>14</v>
      </c>
      <c r="N511" s="190">
        <f>'[2]Расчет ОО'!AF11+'[2]Расчет ОО'!AF19</f>
        <v>49</v>
      </c>
      <c r="O511" s="192">
        <f>'[2]Расчет ОО'!AG11+'[2]Расчет ОО'!AG19</f>
        <v>282</v>
      </c>
    </row>
    <row r="512" spans="1:16" x14ac:dyDescent="0.2">
      <c r="B512" s="340"/>
      <c r="C512" s="248" t="s">
        <v>210</v>
      </c>
      <c r="D512" s="190">
        <f>'[2]Расчет ОО'!R12+'[2]Расчет ОО'!R20</f>
        <v>0</v>
      </c>
      <c r="E512" s="190">
        <f>'[2]Расчет ОО'!S12+'[2]Расчет ОО'!S20</f>
        <v>19</v>
      </c>
      <c r="F512" s="191">
        <f>'[2]Расчет ОО'!T12+'[2]Расчет ОО'!T20</f>
        <v>297</v>
      </c>
      <c r="G512" s="190">
        <f>'[2]Расчет ОО'!W12+'[2]Расчет ОО'!W20</f>
        <v>0</v>
      </c>
      <c r="H512" s="190">
        <f>'[2]Расчет ОО'!X12+'[2]Расчет ОО'!X20</f>
        <v>22</v>
      </c>
      <c r="I512" s="191">
        <f>'[2]Расчет ОО'!Y12+'[2]Расчет ОО'!Y20</f>
        <v>215</v>
      </c>
      <c r="J512" s="190">
        <f>'[2]Расчет ОО'!AB12+'[2]Расчет ОО'!AB20</f>
        <v>0</v>
      </c>
      <c r="K512" s="190">
        <f>'[2]Расчет ОО'!AC12+'[2]Расчет ОО'!AC20</f>
        <v>10</v>
      </c>
      <c r="L512" s="191">
        <f>'[2]Расчет ОО'!AD12+'[2]Расчет ОО'!AD20</f>
        <v>67</v>
      </c>
      <c r="M512" s="190">
        <f>'[2]Расчет ОО'!AE12+'[2]Расчет ОО'!AE20</f>
        <v>9</v>
      </c>
      <c r="N512" s="190">
        <f>'[2]Расчет ОО'!AF12+'[2]Расчет ОО'!AF20</f>
        <v>36</v>
      </c>
      <c r="O512" s="192">
        <f>'[2]Расчет ОО'!AG12+'[2]Расчет ОО'!AG20</f>
        <v>90</v>
      </c>
    </row>
    <row r="513" spans="2:15" x14ac:dyDescent="0.2">
      <c r="B513" s="340"/>
      <c r="C513" s="248" t="s">
        <v>214</v>
      </c>
      <c r="D513" s="190">
        <f>'[2]Расчет ОО'!R13+'[2]Расчет ОО'!R21</f>
        <v>10</v>
      </c>
      <c r="E513" s="190">
        <f>'[2]Расчет ОО'!S13+'[2]Расчет ОО'!S21</f>
        <v>0</v>
      </c>
      <c r="F513" s="191">
        <f>'[2]Расчет ОО'!T13+'[2]Расчет ОО'!T21</f>
        <v>54</v>
      </c>
      <c r="G513" s="190">
        <f>'[2]Расчет ОО'!W13+'[2]Расчет ОО'!W21</f>
        <v>15</v>
      </c>
      <c r="H513" s="190">
        <f>'[2]Расчет ОО'!X13+'[2]Расчет ОО'!X21</f>
        <v>0</v>
      </c>
      <c r="I513" s="191">
        <f>'[2]Расчет ОО'!Y13+'[2]Расчет ОО'!Y21</f>
        <v>46</v>
      </c>
      <c r="J513" s="190">
        <f>'[2]Расчет ОО'!AB13+'[2]Расчет ОО'!AB21</f>
        <v>333</v>
      </c>
      <c r="K513" s="190">
        <f>'[2]Расчет ОО'!AC13+'[2]Расчет ОО'!AC21</f>
        <v>36</v>
      </c>
      <c r="L513" s="191">
        <f>'[2]Расчет ОО'!AD13+'[2]Расчет ОО'!AD21</f>
        <v>71</v>
      </c>
      <c r="M513" s="190">
        <f>'[2]Расчет ОО'!AE13+'[2]Расчет ОО'!AE21</f>
        <v>129</v>
      </c>
      <c r="N513" s="190">
        <f>'[2]Расчет ОО'!AF13+'[2]Расчет ОО'!AF21</f>
        <v>29</v>
      </c>
      <c r="O513" s="192">
        <f>'[2]Расчет ОО'!AG13+'[2]Расчет ОО'!AG21</f>
        <v>37</v>
      </c>
    </row>
    <row r="514" spans="2:15" ht="11.45" customHeight="1" x14ac:dyDescent="0.2">
      <c r="B514" s="333" t="s">
        <v>232</v>
      </c>
      <c r="C514" s="248" t="s">
        <v>152</v>
      </c>
      <c r="D514" s="190">
        <f>'[2]Расчет ОО'!R23</f>
        <v>0</v>
      </c>
      <c r="E514" s="190">
        <f>'[2]Расчет ОО'!S23</f>
        <v>1</v>
      </c>
      <c r="F514" s="191">
        <f>'[2]Расчет ОО'!T23</f>
        <v>0</v>
      </c>
      <c r="G514" s="190">
        <f>'[2]Расчет ОО'!W23</f>
        <v>1</v>
      </c>
      <c r="H514" s="190">
        <f>'[2]Расчет ОО'!X23</f>
        <v>0</v>
      </c>
      <c r="I514" s="191">
        <f>'[2]Расчет ОО'!Y23</f>
        <v>0</v>
      </c>
      <c r="J514" s="190">
        <f>'[2]Расчет ОО'!AB23</f>
        <v>0</v>
      </c>
      <c r="K514" s="190">
        <f>'[2]Расчет ОО'!AC23</f>
        <v>0</v>
      </c>
      <c r="L514" s="191">
        <f>'[2]Расчет ОО'!AD23</f>
        <v>0</v>
      </c>
      <c r="M514" s="190">
        <f>'[2]Расчет ОО'!AE23</f>
        <v>0</v>
      </c>
      <c r="N514" s="190">
        <f>'[2]Расчет ОО'!AF23</f>
        <v>0</v>
      </c>
      <c r="O514" s="192">
        <f>'[2]Расчет ОО'!AG23</f>
        <v>0</v>
      </c>
    </row>
    <row r="515" spans="2:15" x14ac:dyDescent="0.2">
      <c r="B515" s="333"/>
      <c r="C515" s="248" t="s">
        <v>153</v>
      </c>
      <c r="D515" s="190">
        <f>'[2]Расчет ОО'!R24</f>
        <v>13</v>
      </c>
      <c r="E515" s="190">
        <f>'[2]Расчет ОО'!S24</f>
        <v>1</v>
      </c>
      <c r="F515" s="191">
        <f>'[2]Расчет ОО'!T24</f>
        <v>2</v>
      </c>
      <c r="G515" s="190">
        <f>'[2]Расчет ОО'!W24</f>
        <v>16</v>
      </c>
      <c r="H515" s="190">
        <f>'[2]Расчет ОО'!X24</f>
        <v>3</v>
      </c>
      <c r="I515" s="191">
        <f>'[2]Расчет ОО'!Y24</f>
        <v>7</v>
      </c>
      <c r="J515" s="190">
        <f>'[2]Расчет ОО'!AB24</f>
        <v>0</v>
      </c>
      <c r="K515" s="190">
        <f>'[2]Расчет ОО'!AC24</f>
        <v>0</v>
      </c>
      <c r="L515" s="191">
        <f>'[2]Расчет ОО'!AD24</f>
        <v>0</v>
      </c>
      <c r="M515" s="190">
        <f>'[2]Расчет ОО'!AE24</f>
        <v>1</v>
      </c>
      <c r="N515" s="190">
        <f>'[2]Расчет ОО'!AF24</f>
        <v>0</v>
      </c>
      <c r="O515" s="192">
        <f>'[2]Расчет ОО'!AG24</f>
        <v>0</v>
      </c>
    </row>
    <row r="516" spans="2:15" x14ac:dyDescent="0.2">
      <c r="B516" s="333"/>
      <c r="C516" s="248" t="s">
        <v>154</v>
      </c>
      <c r="D516" s="190">
        <f>'[2]Расчет ОО'!R25</f>
        <v>1</v>
      </c>
      <c r="E516" s="190">
        <f>'[2]Расчет ОО'!S25</f>
        <v>0</v>
      </c>
      <c r="F516" s="191">
        <f>'[2]Расчет ОО'!T25</f>
        <v>0</v>
      </c>
      <c r="G516" s="190">
        <f>'[2]Расчет ОО'!W25</f>
        <v>0</v>
      </c>
      <c r="H516" s="190">
        <f>'[2]Расчет ОО'!X25</f>
        <v>0</v>
      </c>
      <c r="I516" s="191">
        <f>'[2]Расчет ОО'!Y25</f>
        <v>0</v>
      </c>
      <c r="J516" s="190">
        <f>'[2]Расчет ОО'!AB25</f>
        <v>0</v>
      </c>
      <c r="K516" s="190">
        <f>'[2]Расчет ОО'!AC25</f>
        <v>0</v>
      </c>
      <c r="L516" s="191">
        <f>'[2]Расчет ОО'!AD25</f>
        <v>0</v>
      </c>
      <c r="M516" s="190">
        <f>'[2]Расчет ОО'!AE25</f>
        <v>0</v>
      </c>
      <c r="N516" s="190">
        <f>'[2]Расчет ОО'!AF25</f>
        <v>0</v>
      </c>
      <c r="O516" s="192">
        <f>'[2]Расчет ОО'!AG25</f>
        <v>0</v>
      </c>
    </row>
    <row r="517" spans="2:15" x14ac:dyDescent="0.2">
      <c r="B517" s="333"/>
      <c r="C517" s="248" t="s">
        <v>217</v>
      </c>
      <c r="D517" s="190">
        <f>'[2]Расчет ОО'!R26</f>
        <v>26</v>
      </c>
      <c r="E517" s="190">
        <f>'[2]Расчет ОО'!S26</f>
        <v>7</v>
      </c>
      <c r="F517" s="191">
        <f>'[2]Расчет ОО'!T26</f>
        <v>3</v>
      </c>
      <c r="G517" s="190">
        <f>'[2]Расчет ОО'!W26</f>
        <v>56</v>
      </c>
      <c r="H517" s="190">
        <f>'[2]Расчет ОО'!X26</f>
        <v>3</v>
      </c>
      <c r="I517" s="191">
        <f>'[2]Расчет ОО'!Y26</f>
        <v>7</v>
      </c>
      <c r="J517" s="190">
        <f>'[2]Расчет ОО'!AB26</f>
        <v>2</v>
      </c>
      <c r="K517" s="190">
        <f>'[2]Расчет ОО'!AC26</f>
        <v>0</v>
      </c>
      <c r="L517" s="191">
        <f>'[2]Расчет ОО'!AD26</f>
        <v>0</v>
      </c>
      <c r="M517" s="190">
        <f>'[2]Расчет ОО'!AE26</f>
        <v>4</v>
      </c>
      <c r="N517" s="190">
        <f>'[2]Расчет ОО'!AF26</f>
        <v>0</v>
      </c>
      <c r="O517" s="192">
        <f>'[2]Расчет ОО'!AG26</f>
        <v>0</v>
      </c>
    </row>
    <row r="518" spans="2:15" x14ac:dyDescent="0.2">
      <c r="B518" s="333"/>
      <c r="C518" s="248" t="s">
        <v>155</v>
      </c>
      <c r="D518" s="190">
        <f>'[2]Расчет ОО'!R27</f>
        <v>1247</v>
      </c>
      <c r="E518" s="190">
        <f>'[2]Расчет ОО'!S27</f>
        <v>147</v>
      </c>
      <c r="F518" s="191">
        <f>'[2]Расчет ОО'!T27</f>
        <v>363</v>
      </c>
      <c r="G518" s="190">
        <f>'[2]Расчет ОО'!W27</f>
        <v>404</v>
      </c>
      <c r="H518" s="190">
        <f>'[2]Расчет ОО'!X27</f>
        <v>62</v>
      </c>
      <c r="I518" s="191">
        <f>'[2]Расчет ОО'!Y27</f>
        <v>109</v>
      </c>
      <c r="J518" s="190">
        <f>'[2]Расчет ОО'!AB27</f>
        <v>1</v>
      </c>
      <c r="K518" s="190">
        <f>'[2]Расчет ОО'!AC27</f>
        <v>0</v>
      </c>
      <c r="L518" s="191">
        <f>'[2]Расчет ОО'!AD27</f>
        <v>0</v>
      </c>
      <c r="M518" s="190">
        <f>'[2]Расчет ОО'!AE27</f>
        <v>3</v>
      </c>
      <c r="N518" s="190">
        <f>'[2]Расчет ОО'!AF27</f>
        <v>1</v>
      </c>
      <c r="O518" s="192">
        <f>'[2]Расчет ОО'!AG27</f>
        <v>0</v>
      </c>
    </row>
    <row r="519" spans="2:15" ht="24.75" customHeight="1" x14ac:dyDescent="0.2">
      <c r="B519" s="333"/>
      <c r="C519" s="248" t="s">
        <v>218</v>
      </c>
      <c r="D519" s="190">
        <f>'[2]Расчет ОО'!R28</f>
        <v>16</v>
      </c>
      <c r="E519" s="190">
        <f>'[2]Расчет ОО'!S28</f>
        <v>3</v>
      </c>
      <c r="F519" s="191">
        <f>'[2]Расчет ОО'!T28</f>
        <v>6</v>
      </c>
      <c r="G519" s="190">
        <f>'[2]Расчет ОО'!W28</f>
        <v>28</v>
      </c>
      <c r="H519" s="190">
        <f>'[2]Расчет ОО'!X28</f>
        <v>2</v>
      </c>
      <c r="I519" s="191">
        <f>'[2]Расчет ОО'!Y28</f>
        <v>18</v>
      </c>
      <c r="J519" s="190">
        <f>'[2]Расчет ОО'!AB28</f>
        <v>0</v>
      </c>
      <c r="K519" s="190">
        <f>'[2]Расчет ОО'!AC28</f>
        <v>0</v>
      </c>
      <c r="L519" s="191">
        <f>'[2]Расчет ОО'!AD28</f>
        <v>11</v>
      </c>
      <c r="M519" s="190">
        <f>'[2]Расчет ОО'!AE28</f>
        <v>1</v>
      </c>
      <c r="N519" s="190">
        <f>'[2]Расчет ОО'!AF28</f>
        <v>0</v>
      </c>
      <c r="O519" s="192">
        <f>'[2]Расчет ОО'!AG28</f>
        <v>0</v>
      </c>
    </row>
    <row r="520" spans="2:15" x14ac:dyDescent="0.2">
      <c r="B520" s="333"/>
      <c r="C520" s="248" t="s">
        <v>219</v>
      </c>
      <c r="D520" s="190">
        <f>'[2]Расчет ОО'!R29</f>
        <v>1302</v>
      </c>
      <c r="E520" s="190">
        <f>'[2]Расчет ОО'!S29</f>
        <v>273</v>
      </c>
      <c r="F520" s="191">
        <f>'[2]Расчет ОО'!T29</f>
        <v>575</v>
      </c>
      <c r="G520" s="190">
        <f>'[2]Расчет ОО'!W29</f>
        <v>2051</v>
      </c>
      <c r="H520" s="190">
        <f>'[2]Расчет ОО'!X29</f>
        <v>494</v>
      </c>
      <c r="I520" s="191">
        <f>'[2]Расчет ОО'!Y29</f>
        <v>1037</v>
      </c>
      <c r="J520" s="190">
        <f>'[2]Расчет ОО'!AB29</f>
        <v>5</v>
      </c>
      <c r="K520" s="190">
        <f>'[2]Расчет ОО'!AC29</f>
        <v>1</v>
      </c>
      <c r="L520" s="191">
        <f>'[2]Расчет ОО'!AD29</f>
        <v>0</v>
      </c>
      <c r="M520" s="190">
        <f>'[2]Расчет ОО'!AE29</f>
        <v>5</v>
      </c>
      <c r="N520" s="190">
        <f>'[2]Расчет ОО'!AF29</f>
        <v>0</v>
      </c>
      <c r="O520" s="192">
        <f>'[2]Расчет ОО'!AG29</f>
        <v>0</v>
      </c>
    </row>
    <row r="521" spans="2:15" ht="18" x14ac:dyDescent="0.2">
      <c r="B521" s="333"/>
      <c r="C521" s="248" t="s">
        <v>220</v>
      </c>
      <c r="D521" s="190">
        <f>'[2]Расчет ОО'!R30</f>
        <v>4</v>
      </c>
      <c r="E521" s="190">
        <f>'[2]Расчет ОО'!S30</f>
        <v>0</v>
      </c>
      <c r="F521" s="191">
        <f>'[2]Расчет ОО'!T30</f>
        <v>0</v>
      </c>
      <c r="G521" s="190">
        <f>'[2]Расчет ОО'!W30</f>
        <v>9</v>
      </c>
      <c r="H521" s="190">
        <f>'[2]Расчет ОО'!X30</f>
        <v>5</v>
      </c>
      <c r="I521" s="191">
        <f>'[2]Расчет ОО'!Y30</f>
        <v>16</v>
      </c>
      <c r="J521" s="190">
        <f>'[2]Расчет ОО'!AB30</f>
        <v>2</v>
      </c>
      <c r="K521" s="190">
        <f>'[2]Расчет ОО'!AC30</f>
        <v>0</v>
      </c>
      <c r="L521" s="191">
        <f>'[2]Расчет ОО'!AD30</f>
        <v>0</v>
      </c>
      <c r="M521" s="190">
        <f>'[2]Расчет ОО'!AE30</f>
        <v>0</v>
      </c>
      <c r="N521" s="190">
        <f>'[2]Расчет ОО'!AF30</f>
        <v>0</v>
      </c>
      <c r="O521" s="192">
        <f>'[2]Расчет ОО'!AG30</f>
        <v>0</v>
      </c>
    </row>
    <row r="522" spans="2:15" ht="11.45" customHeight="1" x14ac:dyDescent="0.2">
      <c r="B522" s="333" t="s">
        <v>233</v>
      </c>
      <c r="C522" s="248" t="s">
        <v>152</v>
      </c>
      <c r="D522" s="190">
        <f>'[2]Расчет ОО'!R32</f>
        <v>0</v>
      </c>
      <c r="E522" s="190">
        <f>'[2]Расчет ОО'!S32</f>
        <v>0</v>
      </c>
      <c r="F522" s="191">
        <f>'[2]Расчет ОО'!T32</f>
        <v>0</v>
      </c>
      <c r="G522" s="190">
        <f>'[2]Расчет ОО'!W32</f>
        <v>0</v>
      </c>
      <c r="H522" s="190">
        <f>'[2]Расчет ОО'!X32</f>
        <v>0</v>
      </c>
      <c r="I522" s="191">
        <f>'[2]Расчет ОО'!Y32</f>
        <v>0</v>
      </c>
      <c r="J522" s="190">
        <f>'[2]Расчет ОО'!AB32</f>
        <v>0</v>
      </c>
      <c r="K522" s="190">
        <f>'[2]Расчет ОО'!AC32</f>
        <v>0</v>
      </c>
      <c r="L522" s="191">
        <f>'[2]Расчет ОО'!AD32</f>
        <v>0</v>
      </c>
      <c r="M522" s="193"/>
      <c r="N522" s="193"/>
      <c r="O522" s="194"/>
    </row>
    <row r="523" spans="2:15" x14ac:dyDescent="0.2">
      <c r="B523" s="333"/>
      <c r="C523" s="248" t="s">
        <v>153</v>
      </c>
      <c r="D523" s="190">
        <f>'[2]Расчет ОО'!R33</f>
        <v>4</v>
      </c>
      <c r="E523" s="190">
        <f>'[2]Расчет ОО'!S33</f>
        <v>1</v>
      </c>
      <c r="F523" s="191">
        <f>'[2]Расчет ОО'!T33</f>
        <v>3</v>
      </c>
      <c r="G523" s="190">
        <f>'[2]Расчет ОО'!W33</f>
        <v>11</v>
      </c>
      <c r="H523" s="190">
        <f>'[2]Расчет ОО'!X33</f>
        <v>0</v>
      </c>
      <c r="I523" s="191">
        <f>'[2]Расчет ОО'!Y33</f>
        <v>1</v>
      </c>
      <c r="J523" s="190">
        <f>'[2]Расчет ОО'!AB33</f>
        <v>0</v>
      </c>
      <c r="K523" s="190">
        <f>'[2]Расчет ОО'!AC33</f>
        <v>0</v>
      </c>
      <c r="L523" s="191">
        <f>'[2]Расчет ОО'!AD33</f>
        <v>0</v>
      </c>
      <c r="M523" s="193"/>
      <c r="N523" s="193"/>
      <c r="O523" s="194"/>
    </row>
    <row r="524" spans="2:15" x14ac:dyDescent="0.2">
      <c r="B524" s="333"/>
      <c r="C524" s="248" t="s">
        <v>154</v>
      </c>
      <c r="D524" s="190">
        <f>'[2]Расчет ОО'!R34</f>
        <v>0</v>
      </c>
      <c r="E524" s="190">
        <f>'[2]Расчет ОО'!S34</f>
        <v>0</v>
      </c>
      <c r="F524" s="191">
        <f>'[2]Расчет ОО'!T34</f>
        <v>0</v>
      </c>
      <c r="G524" s="190">
        <f>'[2]Расчет ОО'!W34</f>
        <v>0</v>
      </c>
      <c r="H524" s="190">
        <f>'[2]Расчет ОО'!X34</f>
        <v>0</v>
      </c>
      <c r="I524" s="191">
        <f>'[2]Расчет ОО'!Y34</f>
        <v>0</v>
      </c>
      <c r="J524" s="190">
        <f>'[2]Расчет ОО'!AB34</f>
        <v>0</v>
      </c>
      <c r="K524" s="190">
        <f>'[2]Расчет ОО'!AC34</f>
        <v>0</v>
      </c>
      <c r="L524" s="191">
        <f>'[2]Расчет ОО'!AD34</f>
        <v>0</v>
      </c>
      <c r="M524" s="193"/>
      <c r="N524" s="193"/>
      <c r="O524" s="194"/>
    </row>
    <row r="525" spans="2:15" x14ac:dyDescent="0.2">
      <c r="B525" s="333"/>
      <c r="C525" s="248" t="s">
        <v>217</v>
      </c>
      <c r="D525" s="190">
        <f>'[2]Расчет ОО'!R35</f>
        <v>10</v>
      </c>
      <c r="E525" s="190">
        <f>'[2]Расчет ОО'!S35</f>
        <v>2</v>
      </c>
      <c r="F525" s="191">
        <f>'[2]Расчет ОО'!T35</f>
        <v>6</v>
      </c>
      <c r="G525" s="190">
        <f>'[2]Расчет ОО'!W35</f>
        <v>18</v>
      </c>
      <c r="H525" s="190">
        <f>'[2]Расчет ОО'!X35</f>
        <v>0</v>
      </c>
      <c r="I525" s="191">
        <f>'[2]Расчет ОО'!Y35</f>
        <v>4</v>
      </c>
      <c r="J525" s="190">
        <f>'[2]Расчет ОО'!AB35</f>
        <v>0</v>
      </c>
      <c r="K525" s="190">
        <f>'[2]Расчет ОО'!AC35</f>
        <v>0</v>
      </c>
      <c r="L525" s="191">
        <f>'[2]Расчет ОО'!AD35</f>
        <v>0</v>
      </c>
      <c r="M525" s="193"/>
      <c r="N525" s="193"/>
      <c r="O525" s="194"/>
    </row>
    <row r="526" spans="2:15" x14ac:dyDescent="0.2">
      <c r="B526" s="333"/>
      <c r="C526" s="248" t="s">
        <v>155</v>
      </c>
      <c r="D526" s="190">
        <f>'[2]Расчет ОО'!R36</f>
        <v>231</v>
      </c>
      <c r="E526" s="190">
        <f>'[2]Расчет ОО'!S36</f>
        <v>63</v>
      </c>
      <c r="F526" s="191">
        <f>'[2]Расчет ОО'!T36</f>
        <v>69</v>
      </c>
      <c r="G526" s="190">
        <f>'[2]Расчет ОО'!W36</f>
        <v>60</v>
      </c>
      <c r="H526" s="190">
        <f>'[2]Расчет ОО'!X36</f>
        <v>5</v>
      </c>
      <c r="I526" s="191">
        <f>'[2]Расчет ОО'!Y36</f>
        <v>22</v>
      </c>
      <c r="J526" s="190">
        <f>'[2]Расчет ОО'!AB36</f>
        <v>0</v>
      </c>
      <c r="K526" s="190">
        <f>'[2]Расчет ОО'!AC36</f>
        <v>0</v>
      </c>
      <c r="L526" s="191">
        <f>'[2]Расчет ОО'!AD36</f>
        <v>0</v>
      </c>
      <c r="M526" s="193"/>
      <c r="N526" s="193"/>
      <c r="O526" s="194"/>
    </row>
    <row r="527" spans="2:15" ht="26.25" customHeight="1" x14ac:dyDescent="0.2">
      <c r="B527" s="333"/>
      <c r="C527" s="248" t="s">
        <v>218</v>
      </c>
      <c r="D527" s="190">
        <f>'[2]Расчет ОО'!R37</f>
        <v>15</v>
      </c>
      <c r="E527" s="190">
        <f>'[2]Расчет ОО'!S37</f>
        <v>0</v>
      </c>
      <c r="F527" s="191">
        <f>'[2]Расчет ОО'!T37</f>
        <v>7</v>
      </c>
      <c r="G527" s="190">
        <f>'[2]Расчет ОО'!W37</f>
        <v>9</v>
      </c>
      <c r="H527" s="190">
        <f>'[2]Расчет ОО'!X37</f>
        <v>0</v>
      </c>
      <c r="I527" s="191">
        <f>'[2]Расчет ОО'!Y37</f>
        <v>4</v>
      </c>
      <c r="J527" s="190">
        <f>'[2]Расчет ОО'!AB37</f>
        <v>0</v>
      </c>
      <c r="K527" s="190">
        <f>'[2]Расчет ОО'!AC37</f>
        <v>0</v>
      </c>
      <c r="L527" s="191">
        <f>'[2]Расчет ОО'!AD37</f>
        <v>1</v>
      </c>
      <c r="M527" s="193"/>
      <c r="N527" s="193"/>
      <c r="O527" s="194"/>
    </row>
    <row r="528" spans="2:15" x14ac:dyDescent="0.2">
      <c r="B528" s="333"/>
      <c r="C528" s="248" t="s">
        <v>219</v>
      </c>
      <c r="D528" s="190">
        <f>'[2]Расчет ОО'!R38</f>
        <v>1333</v>
      </c>
      <c r="E528" s="190">
        <f>'[2]Расчет ОО'!S38</f>
        <v>239</v>
      </c>
      <c r="F528" s="191">
        <f>'[2]Расчет ОО'!T38</f>
        <v>522</v>
      </c>
      <c r="G528" s="190">
        <f>'[2]Расчет ОО'!W38</f>
        <v>1256</v>
      </c>
      <c r="H528" s="190">
        <f>'[2]Расчет ОО'!X38</f>
        <v>193</v>
      </c>
      <c r="I528" s="191">
        <f>'[2]Расчет ОО'!Y38</f>
        <v>613</v>
      </c>
      <c r="J528" s="190">
        <f>'[2]Расчет ОО'!AB38</f>
        <v>0</v>
      </c>
      <c r="K528" s="190">
        <f>'[2]Расчет ОО'!AC38</f>
        <v>1</v>
      </c>
      <c r="L528" s="191">
        <f>'[2]Расчет ОО'!AD38</f>
        <v>9</v>
      </c>
      <c r="M528" s="193"/>
      <c r="N528" s="193"/>
      <c r="O528" s="194"/>
    </row>
    <row r="529" spans="2:15" ht="18" x14ac:dyDescent="0.2">
      <c r="B529" s="333"/>
      <c r="C529" s="248" t="s">
        <v>220</v>
      </c>
      <c r="D529" s="190">
        <f>'[2]Расчет ОО'!R39</f>
        <v>28</v>
      </c>
      <c r="E529" s="190">
        <f>'[2]Расчет ОО'!S39</f>
        <v>1</v>
      </c>
      <c r="F529" s="191">
        <f>'[2]Расчет ОО'!T39</f>
        <v>5</v>
      </c>
      <c r="G529" s="190">
        <f>'[2]Расчет ОО'!W39</f>
        <v>2</v>
      </c>
      <c r="H529" s="190">
        <f>'[2]Расчет ОО'!X39</f>
        <v>0</v>
      </c>
      <c r="I529" s="191">
        <f>'[2]Расчет ОО'!Y39</f>
        <v>1</v>
      </c>
      <c r="J529" s="190">
        <f>'[2]Расчет ОО'!AB39</f>
        <v>0</v>
      </c>
      <c r="K529" s="190">
        <f>'[2]Расчет ОО'!AC39</f>
        <v>0</v>
      </c>
      <c r="L529" s="191">
        <f>'[2]Расчет ОО'!AD39</f>
        <v>0</v>
      </c>
      <c r="M529" s="193"/>
      <c r="N529" s="193"/>
      <c r="O529" s="194"/>
    </row>
    <row r="530" spans="2:15" ht="11.45" customHeight="1" x14ac:dyDescent="0.2">
      <c r="B530" s="333" t="s">
        <v>234</v>
      </c>
      <c r="C530" s="248" t="s">
        <v>152</v>
      </c>
      <c r="D530" s="190">
        <f>'[2]Расчет ОО'!R41</f>
        <v>0</v>
      </c>
      <c r="E530" s="190">
        <f>'[2]Расчет ОО'!S41</f>
        <v>0</v>
      </c>
      <c r="F530" s="191">
        <f>'[2]Расчет ОО'!T41</f>
        <v>0</v>
      </c>
      <c r="G530" s="190">
        <f>'[2]Расчет ОО'!W41</f>
        <v>0</v>
      </c>
      <c r="H530" s="190">
        <f>'[2]Расчет ОО'!X41</f>
        <v>0</v>
      </c>
      <c r="I530" s="191">
        <f>'[2]Расчет ОО'!Y41</f>
        <v>0</v>
      </c>
      <c r="J530" s="190">
        <f>'[2]Расчет ОО'!AB41</f>
        <v>0</v>
      </c>
      <c r="K530" s="190">
        <f>'[2]Расчет ОО'!AC41</f>
        <v>0</v>
      </c>
      <c r="L530" s="191">
        <f>'[2]Расчет ОО'!AD41</f>
        <v>0</v>
      </c>
      <c r="M530" s="193"/>
      <c r="N530" s="193"/>
      <c r="O530" s="194"/>
    </row>
    <row r="531" spans="2:15" x14ac:dyDescent="0.2">
      <c r="B531" s="333"/>
      <c r="C531" s="248" t="s">
        <v>153</v>
      </c>
      <c r="D531" s="190">
        <f>'[2]Расчет ОО'!R42</f>
        <v>1</v>
      </c>
      <c r="E531" s="190">
        <f>'[2]Расчет ОО'!S42</f>
        <v>0</v>
      </c>
      <c r="F531" s="191">
        <f>'[2]Расчет ОО'!T42</f>
        <v>0</v>
      </c>
      <c r="G531" s="190">
        <f>'[2]Расчет ОО'!W42</f>
        <v>0</v>
      </c>
      <c r="H531" s="190">
        <f>'[2]Расчет ОО'!X42</f>
        <v>0</v>
      </c>
      <c r="I531" s="191">
        <f>'[2]Расчет ОО'!Y42</f>
        <v>0</v>
      </c>
      <c r="J531" s="190">
        <f>'[2]Расчет ОО'!AB42</f>
        <v>0</v>
      </c>
      <c r="K531" s="190">
        <f>'[2]Расчет ОО'!AC42</f>
        <v>0</v>
      </c>
      <c r="L531" s="191">
        <f>'[2]Расчет ОО'!AD42</f>
        <v>0</v>
      </c>
      <c r="M531" s="193"/>
      <c r="N531" s="193"/>
      <c r="O531" s="194"/>
    </row>
    <row r="532" spans="2:15" x14ac:dyDescent="0.2">
      <c r="B532" s="333"/>
      <c r="C532" s="248" t="s">
        <v>154</v>
      </c>
      <c r="D532" s="190">
        <f>'[2]Расчет ОО'!R43</f>
        <v>0</v>
      </c>
      <c r="E532" s="190">
        <f>'[2]Расчет ОО'!S43</f>
        <v>0</v>
      </c>
      <c r="F532" s="191">
        <f>'[2]Расчет ОО'!T43</f>
        <v>0</v>
      </c>
      <c r="G532" s="190">
        <f>'[2]Расчет ОО'!W43</f>
        <v>0</v>
      </c>
      <c r="H532" s="190">
        <f>'[2]Расчет ОО'!X43</f>
        <v>0</v>
      </c>
      <c r="I532" s="191">
        <f>'[2]Расчет ОО'!Y43</f>
        <v>0</v>
      </c>
      <c r="J532" s="190">
        <f>'[2]Расчет ОО'!AB43</f>
        <v>0</v>
      </c>
      <c r="K532" s="190">
        <f>'[2]Расчет ОО'!AC43</f>
        <v>0</v>
      </c>
      <c r="L532" s="191">
        <f>'[2]Расчет ОО'!AD43</f>
        <v>0</v>
      </c>
      <c r="M532" s="193"/>
      <c r="N532" s="193"/>
      <c r="O532" s="194"/>
    </row>
    <row r="533" spans="2:15" x14ac:dyDescent="0.2">
      <c r="B533" s="333"/>
      <c r="C533" s="248" t="s">
        <v>217</v>
      </c>
      <c r="D533" s="190">
        <f>'[2]Расчет ОО'!R44</f>
        <v>1</v>
      </c>
      <c r="E533" s="190">
        <f>'[2]Расчет ОО'!S44</f>
        <v>1</v>
      </c>
      <c r="F533" s="191">
        <f>'[2]Расчет ОО'!T44</f>
        <v>1</v>
      </c>
      <c r="G533" s="190">
        <f>'[2]Расчет ОО'!W44</f>
        <v>1</v>
      </c>
      <c r="H533" s="190">
        <f>'[2]Расчет ОО'!X44</f>
        <v>0</v>
      </c>
      <c r="I533" s="191">
        <f>'[2]Расчет ОО'!Y44</f>
        <v>0</v>
      </c>
      <c r="J533" s="190">
        <f>'[2]Расчет ОО'!AB44</f>
        <v>0</v>
      </c>
      <c r="K533" s="190">
        <f>'[2]Расчет ОО'!AC44</f>
        <v>0</v>
      </c>
      <c r="L533" s="191">
        <f>'[2]Расчет ОО'!AD44</f>
        <v>0</v>
      </c>
      <c r="M533" s="193"/>
      <c r="N533" s="193"/>
      <c r="O533" s="194"/>
    </row>
    <row r="534" spans="2:15" ht="22.5" customHeight="1" x14ac:dyDescent="0.2">
      <c r="B534" s="333"/>
      <c r="C534" s="248" t="s">
        <v>218</v>
      </c>
      <c r="D534" s="190">
        <f>'[2]Расчет ОО'!R45</f>
        <v>5</v>
      </c>
      <c r="E534" s="190">
        <f>'[2]Расчет ОО'!S45</f>
        <v>0</v>
      </c>
      <c r="F534" s="191">
        <f>'[2]Расчет ОО'!T45</f>
        <v>1</v>
      </c>
      <c r="G534" s="190">
        <f>'[2]Расчет ОО'!W45</f>
        <v>1</v>
      </c>
      <c r="H534" s="190">
        <f>'[2]Расчет ОО'!X45</f>
        <v>0</v>
      </c>
      <c r="I534" s="191">
        <f>'[2]Расчет ОО'!Y45</f>
        <v>1</v>
      </c>
      <c r="J534" s="190">
        <f>'[2]Расчет ОО'!AB45</f>
        <v>0</v>
      </c>
      <c r="K534" s="190">
        <f>'[2]Расчет ОО'!AC45</f>
        <v>0</v>
      </c>
      <c r="L534" s="191">
        <f>'[2]Расчет ОО'!AD45</f>
        <v>0</v>
      </c>
      <c r="M534" s="193"/>
      <c r="N534" s="193"/>
      <c r="O534" s="194"/>
    </row>
    <row r="535" spans="2:15" ht="18" x14ac:dyDescent="0.2">
      <c r="B535" s="333"/>
      <c r="C535" s="248" t="s">
        <v>220</v>
      </c>
      <c r="D535" s="190">
        <f>'[2]Расчет ОО'!R46</f>
        <v>10</v>
      </c>
      <c r="E535" s="190">
        <f>'[2]Расчет ОО'!S46</f>
        <v>0</v>
      </c>
      <c r="F535" s="191">
        <f>'[2]Расчет ОО'!T46</f>
        <v>3</v>
      </c>
      <c r="G535" s="190">
        <f>'[2]Расчет ОО'!W46</f>
        <v>0</v>
      </c>
      <c r="H535" s="190">
        <f>'[2]Расчет ОО'!X46</f>
        <v>0</v>
      </c>
      <c r="I535" s="191">
        <f>'[2]Расчет ОО'!Y46</f>
        <v>1</v>
      </c>
      <c r="J535" s="190">
        <f>'[2]Расчет ОО'!AB46</f>
        <v>0</v>
      </c>
      <c r="K535" s="190">
        <f>'[2]Расчет ОО'!AC46</f>
        <v>0</v>
      </c>
      <c r="L535" s="191">
        <f>'[2]Расчет ОО'!AD46</f>
        <v>0</v>
      </c>
      <c r="M535" s="193"/>
      <c r="N535" s="193"/>
      <c r="O535" s="194"/>
    </row>
    <row r="536" spans="2:15" ht="18" x14ac:dyDescent="0.2">
      <c r="B536" s="333"/>
      <c r="C536" s="248" t="s">
        <v>223</v>
      </c>
      <c r="D536" s="190">
        <f>'[2]Расчет ОО'!R47</f>
        <v>96</v>
      </c>
      <c r="E536" s="190">
        <f>'[2]Расчет ОО'!S47</f>
        <v>19</v>
      </c>
      <c r="F536" s="191">
        <f>'[2]Расчет ОО'!T47</f>
        <v>31</v>
      </c>
      <c r="G536" s="190">
        <f>'[2]Расчет ОО'!W47</f>
        <v>141</v>
      </c>
      <c r="H536" s="190">
        <f>'[2]Расчет ОО'!X47</f>
        <v>57</v>
      </c>
      <c r="I536" s="191">
        <f>'[2]Расчет ОО'!Y47</f>
        <v>76</v>
      </c>
      <c r="J536" s="190">
        <f>'[2]Расчет ОО'!AB47</f>
        <v>14</v>
      </c>
      <c r="K536" s="190">
        <f>'[2]Расчет ОО'!AC47</f>
        <v>3</v>
      </c>
      <c r="L536" s="191">
        <f>'[2]Расчет ОО'!AD47</f>
        <v>0</v>
      </c>
      <c r="M536" s="193"/>
      <c r="N536" s="193"/>
      <c r="O536" s="194"/>
    </row>
    <row r="537" spans="2:15" ht="11.45" customHeight="1" x14ac:dyDescent="0.2">
      <c r="B537" s="333" t="s">
        <v>235</v>
      </c>
      <c r="C537" s="248" t="s">
        <v>152</v>
      </c>
      <c r="D537" s="190">
        <f>'[2]Расчет ОО'!R49</f>
        <v>0</v>
      </c>
      <c r="E537" s="190">
        <f>'[2]Расчет ОО'!S49</f>
        <v>0</v>
      </c>
      <c r="F537" s="191">
        <f>'[2]Расчет ОО'!T49</f>
        <v>0</v>
      </c>
      <c r="G537" s="190">
        <f>'[2]Расчет ОО'!W49</f>
        <v>0</v>
      </c>
      <c r="H537" s="190">
        <f>'[2]Расчет ОО'!X49</f>
        <v>0</v>
      </c>
      <c r="I537" s="191">
        <f>'[2]Расчет ОО'!Y49</f>
        <v>0</v>
      </c>
      <c r="J537" s="190">
        <f>'[2]Расчет ОО'!AB49</f>
        <v>0</v>
      </c>
      <c r="K537" s="190">
        <f>'[2]Расчет ОО'!AC49</f>
        <v>0</v>
      </c>
      <c r="L537" s="191">
        <f>'[2]Расчет ОО'!AD49</f>
        <v>0</v>
      </c>
      <c r="M537" s="193"/>
      <c r="N537" s="193"/>
      <c r="O537" s="194"/>
    </row>
    <row r="538" spans="2:15" x14ac:dyDescent="0.2">
      <c r="B538" s="333"/>
      <c r="C538" s="248" t="s">
        <v>154</v>
      </c>
      <c r="D538" s="190">
        <f>'[2]Расчет ОО'!R50</f>
        <v>0</v>
      </c>
      <c r="E538" s="190">
        <f>'[2]Расчет ОО'!S50</f>
        <v>0</v>
      </c>
      <c r="F538" s="191">
        <f>'[2]Расчет ОО'!T50</f>
        <v>0</v>
      </c>
      <c r="G538" s="190">
        <f>'[2]Расчет ОО'!W50</f>
        <v>0</v>
      </c>
      <c r="H538" s="190">
        <f>'[2]Расчет ОО'!X50</f>
        <v>0</v>
      </c>
      <c r="I538" s="191">
        <f>'[2]Расчет ОО'!Y50</f>
        <v>0</v>
      </c>
      <c r="J538" s="190">
        <f>'[2]Расчет ОО'!AB50</f>
        <v>0</v>
      </c>
      <c r="K538" s="190">
        <f>'[2]Расчет ОО'!AC50</f>
        <v>0</v>
      </c>
      <c r="L538" s="191">
        <f>'[2]Расчет ОО'!AD50</f>
        <v>0</v>
      </c>
      <c r="M538" s="193"/>
      <c r="N538" s="193"/>
      <c r="O538" s="194"/>
    </row>
    <row r="539" spans="2:15" ht="29.25" customHeight="1" x14ac:dyDescent="0.2">
      <c r="B539" s="333"/>
      <c r="C539" s="248" t="s">
        <v>218</v>
      </c>
      <c r="D539" s="190">
        <f>'[2]Расчет ОО'!R51</f>
        <v>2</v>
      </c>
      <c r="E539" s="190">
        <f>'[2]Расчет ОО'!S51</f>
        <v>0</v>
      </c>
      <c r="F539" s="191">
        <f>'[2]Расчет ОО'!T51</f>
        <v>3</v>
      </c>
      <c r="G539" s="190">
        <f>'[2]Расчет ОО'!W51</f>
        <v>1</v>
      </c>
      <c r="H539" s="190">
        <f>'[2]Расчет ОО'!X51</f>
        <v>0</v>
      </c>
      <c r="I539" s="191">
        <f>'[2]Расчет ОО'!Y51</f>
        <v>0</v>
      </c>
      <c r="J539" s="190">
        <f>'[2]Расчет ОО'!AB51</f>
        <v>0</v>
      </c>
      <c r="K539" s="190">
        <f>'[2]Расчет ОО'!AC51</f>
        <v>0</v>
      </c>
      <c r="L539" s="191">
        <f>'[2]Расчет ОО'!AD51</f>
        <v>0</v>
      </c>
      <c r="M539" s="193"/>
      <c r="N539" s="193"/>
      <c r="O539" s="194"/>
    </row>
    <row r="540" spans="2:15" ht="18" x14ac:dyDescent="0.2">
      <c r="B540" s="333"/>
      <c r="C540" s="248" t="s">
        <v>220</v>
      </c>
      <c r="D540" s="190">
        <f>'[2]Расчет ОО'!R52</f>
        <v>8</v>
      </c>
      <c r="E540" s="190">
        <f>'[2]Расчет ОО'!S52</f>
        <v>0</v>
      </c>
      <c r="F540" s="191">
        <f>'[2]Расчет ОО'!T52</f>
        <v>1</v>
      </c>
      <c r="G540" s="190">
        <f>'[2]Расчет ОО'!W52</f>
        <v>0</v>
      </c>
      <c r="H540" s="190">
        <f>'[2]Расчет ОО'!X52</f>
        <v>0</v>
      </c>
      <c r="I540" s="191">
        <f>'[2]Расчет ОО'!Y52</f>
        <v>0</v>
      </c>
      <c r="J540" s="190">
        <f>'[2]Расчет ОО'!AB52</f>
        <v>0</v>
      </c>
      <c r="K540" s="190">
        <f>'[2]Расчет ОО'!AC52</f>
        <v>0</v>
      </c>
      <c r="L540" s="191">
        <f>'[2]Расчет ОО'!AD52</f>
        <v>0</v>
      </c>
      <c r="M540" s="193"/>
      <c r="N540" s="193"/>
      <c r="O540" s="194"/>
    </row>
    <row r="541" spans="2:15" ht="18" x14ac:dyDescent="0.2">
      <c r="B541" s="333"/>
      <c r="C541" s="248" t="s">
        <v>223</v>
      </c>
      <c r="D541" s="190">
        <f>'[2]Расчет ОО'!R53</f>
        <v>26</v>
      </c>
      <c r="E541" s="190">
        <f>'[2]Расчет ОО'!S53</f>
        <v>7</v>
      </c>
      <c r="F541" s="191">
        <f>'[2]Расчет ОО'!T53</f>
        <v>14</v>
      </c>
      <c r="G541" s="190">
        <f>'[2]Расчет ОО'!W53</f>
        <v>13</v>
      </c>
      <c r="H541" s="190">
        <f>'[2]Расчет ОО'!X53</f>
        <v>8</v>
      </c>
      <c r="I541" s="191">
        <f>'[2]Расчет ОО'!Y53</f>
        <v>14</v>
      </c>
      <c r="J541" s="190">
        <f>'[2]Расчет ОО'!AB53</f>
        <v>1</v>
      </c>
      <c r="K541" s="190">
        <f>'[2]Расчет ОО'!AC53</f>
        <v>0</v>
      </c>
      <c r="L541" s="191">
        <f>'[2]Расчет ОО'!AD53</f>
        <v>0</v>
      </c>
      <c r="M541" s="193"/>
      <c r="N541" s="193"/>
      <c r="O541" s="194"/>
    </row>
    <row r="542" spans="2:15" x14ac:dyDescent="0.2">
      <c r="B542" s="334" t="s">
        <v>175</v>
      </c>
      <c r="C542" s="335"/>
      <c r="D542" s="190">
        <f>'[2]Расчет ОО'!R54</f>
        <v>1</v>
      </c>
      <c r="E542" s="190">
        <f>'[2]Расчет ОО'!S54</f>
        <v>0</v>
      </c>
      <c r="F542" s="191">
        <f>'[2]Расчет ОО'!T54</f>
        <v>0</v>
      </c>
      <c r="G542" s="190">
        <f>'[2]Расчет ОО'!W54</f>
        <v>36</v>
      </c>
      <c r="H542" s="190">
        <f>'[2]Расчет ОО'!X54</f>
        <v>0</v>
      </c>
      <c r="I542" s="191">
        <f>'[2]Расчет ОО'!Y54</f>
        <v>102</v>
      </c>
      <c r="J542" s="190">
        <f>'[2]Расчет ОО'!AB54</f>
        <v>186</v>
      </c>
      <c r="K542" s="190">
        <f>'[2]Расчет ОО'!AC54</f>
        <v>0</v>
      </c>
      <c r="L542" s="191">
        <f>'[2]Расчет ОО'!AD54</f>
        <v>101</v>
      </c>
      <c r="M542" s="193"/>
      <c r="N542" s="193"/>
      <c r="O542" s="194"/>
    </row>
    <row r="543" spans="2:15" x14ac:dyDescent="0.2">
      <c r="B543" s="334" t="s">
        <v>176</v>
      </c>
      <c r="C543" s="335"/>
      <c r="D543" s="190">
        <f>'[2]Расчет ОО'!R55</f>
        <v>297</v>
      </c>
      <c r="E543" s="190">
        <f>'[2]Расчет ОО'!S55</f>
        <v>95</v>
      </c>
      <c r="F543" s="191">
        <f>'[2]Расчет ОО'!T55</f>
        <v>154</v>
      </c>
      <c r="G543" s="190">
        <f>'[2]Расчет ОО'!W55</f>
        <v>503</v>
      </c>
      <c r="H543" s="190">
        <f>'[2]Расчет ОО'!X55</f>
        <v>161</v>
      </c>
      <c r="I543" s="191">
        <f>'[2]Расчет ОО'!Y55</f>
        <v>264</v>
      </c>
      <c r="J543" s="190">
        <f>'[2]Расчет ОО'!AB55</f>
        <v>36</v>
      </c>
      <c r="K543" s="190">
        <f>'[2]Расчет ОО'!AC55</f>
        <v>3</v>
      </c>
      <c r="L543" s="191">
        <f>'[2]Расчет ОО'!AD55</f>
        <v>13</v>
      </c>
      <c r="M543" s="193"/>
      <c r="N543" s="193"/>
      <c r="O543" s="194"/>
    </row>
    <row r="544" spans="2:15" ht="13.5" thickBot="1" x14ac:dyDescent="0.25">
      <c r="B544" s="336" t="s">
        <v>177</v>
      </c>
      <c r="C544" s="337"/>
      <c r="D544" s="195">
        <f>'[2]Расчет ОО'!R56</f>
        <v>139</v>
      </c>
      <c r="E544" s="195">
        <f>'[2]Расчет ОО'!S56</f>
        <v>16</v>
      </c>
      <c r="F544" s="196">
        <f>'[2]Расчет ОО'!T56</f>
        <v>99</v>
      </c>
      <c r="G544" s="195">
        <f>'[2]Расчет ОО'!W56</f>
        <v>148</v>
      </c>
      <c r="H544" s="195">
        <f>'[2]Расчет ОО'!X56</f>
        <v>38</v>
      </c>
      <c r="I544" s="196">
        <f>'[2]Расчет ОО'!Y56</f>
        <v>73</v>
      </c>
      <c r="J544" s="195">
        <f>'[2]Расчет ОО'!AB56</f>
        <v>47</v>
      </c>
      <c r="K544" s="195">
        <f>'[2]Расчет ОО'!AC56</f>
        <v>4</v>
      </c>
      <c r="L544" s="196">
        <f>'[2]Расчет ОО'!AD56</f>
        <v>10</v>
      </c>
      <c r="M544" s="197"/>
      <c r="N544" s="197"/>
      <c r="O544" s="198"/>
    </row>
    <row r="545" spans="2:15" ht="35.25" customHeight="1" x14ac:dyDescent="0.2">
      <c r="B545" s="338" t="s">
        <v>266</v>
      </c>
      <c r="C545" s="338"/>
      <c r="D545" s="338"/>
      <c r="E545" s="338"/>
      <c r="F545" s="338"/>
      <c r="G545" s="338"/>
      <c r="H545" s="338"/>
      <c r="I545" s="338"/>
      <c r="J545" s="338"/>
      <c r="K545" s="338"/>
      <c r="L545" s="338"/>
      <c r="M545" s="338"/>
      <c r="N545" s="338"/>
      <c r="O545" s="49">
        <f>SUMPRODUCT(D547:O584,'[2]Нормативы ОО'!$D$507:$O$544)</f>
        <v>19464425155</v>
      </c>
    </row>
    <row r="546" spans="2:15" x14ac:dyDescent="0.2">
      <c r="B546" s="180"/>
      <c r="C546" s="180"/>
      <c r="D546" s="241" t="s">
        <v>228</v>
      </c>
      <c r="E546" s="241" t="s">
        <v>229</v>
      </c>
      <c r="F546" s="242" t="s">
        <v>230</v>
      </c>
      <c r="G546" s="241" t="s">
        <v>228</v>
      </c>
      <c r="H546" s="241" t="s">
        <v>229</v>
      </c>
      <c r="I546" s="242" t="s">
        <v>230</v>
      </c>
      <c r="J546" s="241" t="s">
        <v>228</v>
      </c>
      <c r="K546" s="241" t="s">
        <v>229</v>
      </c>
      <c r="L546" s="242" t="s">
        <v>230</v>
      </c>
      <c r="M546" s="241" t="s">
        <v>228</v>
      </c>
      <c r="N546" s="241" t="s">
        <v>229</v>
      </c>
      <c r="O546" s="243" t="s">
        <v>230</v>
      </c>
    </row>
    <row r="547" spans="2:15" x14ac:dyDescent="0.2">
      <c r="B547" s="339" t="s">
        <v>231</v>
      </c>
      <c r="C547" s="247" t="s">
        <v>190</v>
      </c>
      <c r="D547" s="199">
        <v>61444</v>
      </c>
      <c r="E547" s="200">
        <v>61444</v>
      </c>
      <c r="F547" s="201">
        <v>64135</v>
      </c>
      <c r="G547" s="199">
        <v>84226</v>
      </c>
      <c r="H547" s="200">
        <v>84226</v>
      </c>
      <c r="I547" s="201">
        <v>87969</v>
      </c>
      <c r="J547" s="199">
        <v>91417</v>
      </c>
      <c r="K547" s="200">
        <v>91417</v>
      </c>
      <c r="L547" s="201">
        <v>95492</v>
      </c>
      <c r="M547" s="199">
        <v>91417</v>
      </c>
      <c r="N547" s="200">
        <v>91417</v>
      </c>
      <c r="O547" s="202">
        <v>95492</v>
      </c>
    </row>
    <row r="548" spans="2:15" x14ac:dyDescent="0.2">
      <c r="B548" s="340"/>
      <c r="C548" s="248" t="s">
        <v>194</v>
      </c>
      <c r="D548" s="203">
        <v>61444</v>
      </c>
      <c r="E548" s="203">
        <v>66897</v>
      </c>
      <c r="F548" s="204">
        <v>75583</v>
      </c>
      <c r="G548" s="203">
        <v>84226</v>
      </c>
      <c r="H548" s="203">
        <v>91116</v>
      </c>
      <c r="I548" s="204">
        <v>103069</v>
      </c>
      <c r="J548" s="203">
        <v>91417</v>
      </c>
      <c r="K548" s="203">
        <v>98916</v>
      </c>
      <c r="L548" s="204">
        <v>111900</v>
      </c>
      <c r="M548" s="203">
        <v>91417</v>
      </c>
      <c r="N548" s="203">
        <v>98916</v>
      </c>
      <c r="O548" s="205">
        <v>111900</v>
      </c>
    </row>
    <row r="549" spans="2:15" x14ac:dyDescent="0.2">
      <c r="B549" s="340"/>
      <c r="C549" s="248" t="s">
        <v>198</v>
      </c>
      <c r="D549" s="203">
        <v>61444</v>
      </c>
      <c r="E549" s="203">
        <v>86990</v>
      </c>
      <c r="F549" s="204">
        <v>88922</v>
      </c>
      <c r="G549" s="203">
        <v>84226</v>
      </c>
      <c r="H549" s="203">
        <v>111541</v>
      </c>
      <c r="I549" s="204">
        <v>114052</v>
      </c>
      <c r="J549" s="203">
        <v>91417</v>
      </c>
      <c r="K549" s="203">
        <v>116570</v>
      </c>
      <c r="L549" s="204">
        <v>119194</v>
      </c>
      <c r="M549" s="203">
        <v>91417</v>
      </c>
      <c r="N549" s="203">
        <v>116570</v>
      </c>
      <c r="O549" s="205">
        <v>119194</v>
      </c>
    </row>
    <row r="550" spans="2:15" x14ac:dyDescent="0.2">
      <c r="B550" s="340"/>
      <c r="C550" s="248" t="s">
        <v>202</v>
      </c>
      <c r="D550" s="203">
        <v>61444</v>
      </c>
      <c r="E550" s="203">
        <v>107973</v>
      </c>
      <c r="F550" s="204">
        <v>107413</v>
      </c>
      <c r="G550" s="203">
        <v>84226</v>
      </c>
      <c r="H550" s="203">
        <v>138451</v>
      </c>
      <c r="I550" s="204">
        <v>137723</v>
      </c>
      <c r="J550" s="203">
        <v>91417</v>
      </c>
      <c r="K550" s="203">
        <v>144631</v>
      </c>
      <c r="L550" s="204">
        <v>143871</v>
      </c>
      <c r="M550" s="203">
        <v>91417</v>
      </c>
      <c r="N550" s="203">
        <v>144631</v>
      </c>
      <c r="O550" s="205">
        <v>143871</v>
      </c>
    </row>
    <row r="551" spans="2:15" x14ac:dyDescent="0.2">
      <c r="B551" s="340"/>
      <c r="C551" s="248" t="s">
        <v>206</v>
      </c>
      <c r="D551" s="203">
        <v>61444</v>
      </c>
      <c r="E551" s="203">
        <v>173884</v>
      </c>
      <c r="F551" s="204">
        <v>165145</v>
      </c>
      <c r="G551" s="203">
        <v>84226</v>
      </c>
      <c r="H551" s="203">
        <v>223067</v>
      </c>
      <c r="I551" s="204">
        <v>211701</v>
      </c>
      <c r="J551" s="203">
        <v>91417</v>
      </c>
      <c r="K551" s="203">
        <v>232867</v>
      </c>
      <c r="L551" s="204">
        <v>220996</v>
      </c>
      <c r="M551" s="203">
        <v>91417</v>
      </c>
      <c r="N551" s="203">
        <v>232867</v>
      </c>
      <c r="O551" s="205">
        <v>220996</v>
      </c>
    </row>
    <row r="552" spans="2:15" x14ac:dyDescent="0.2">
      <c r="B552" s="340"/>
      <c r="C552" s="248" t="s">
        <v>210</v>
      </c>
      <c r="D552" s="203">
        <v>61444</v>
      </c>
      <c r="E552" s="203">
        <v>175258</v>
      </c>
      <c r="F552" s="204">
        <v>179340</v>
      </c>
      <c r="G552" s="203">
        <v>84226</v>
      </c>
      <c r="H552" s="203">
        <v>224609</v>
      </c>
      <c r="I552" s="204">
        <v>229592</v>
      </c>
      <c r="J552" s="203">
        <v>91417</v>
      </c>
      <c r="K552" s="203">
        <v>246603</v>
      </c>
      <c r="L552" s="204">
        <v>239629</v>
      </c>
      <c r="M552" s="203">
        <v>91417</v>
      </c>
      <c r="N552" s="203">
        <v>246603</v>
      </c>
      <c r="O552" s="205">
        <v>239629</v>
      </c>
    </row>
    <row r="553" spans="2:15" x14ac:dyDescent="0.2">
      <c r="B553" s="340"/>
      <c r="C553" s="248" t="s">
        <v>214</v>
      </c>
      <c r="D553" s="203">
        <v>61444</v>
      </c>
      <c r="E553" s="203">
        <v>179380</v>
      </c>
      <c r="F553" s="204">
        <v>199946</v>
      </c>
      <c r="G553" s="203">
        <v>84226</v>
      </c>
      <c r="H553" s="203">
        <v>229237</v>
      </c>
      <c r="I553" s="204">
        <v>255239</v>
      </c>
      <c r="J553" s="203">
        <v>91417</v>
      </c>
      <c r="K553" s="203">
        <v>278824</v>
      </c>
      <c r="L553" s="204">
        <v>266340</v>
      </c>
      <c r="M553" s="203">
        <v>91417</v>
      </c>
      <c r="N553" s="203">
        <v>278824</v>
      </c>
      <c r="O553" s="205">
        <v>266340</v>
      </c>
    </row>
    <row r="554" spans="2:15" x14ac:dyDescent="0.2">
      <c r="B554" s="333" t="s">
        <v>232</v>
      </c>
      <c r="C554" s="248" t="s">
        <v>152</v>
      </c>
      <c r="D554" s="203">
        <v>140807</v>
      </c>
      <c r="E554" s="203">
        <v>140807</v>
      </c>
      <c r="F554" s="204">
        <v>147428</v>
      </c>
      <c r="G554" s="203">
        <v>168847</v>
      </c>
      <c r="H554" s="203">
        <v>168847</v>
      </c>
      <c r="I554" s="204">
        <v>176782</v>
      </c>
      <c r="J554" s="203">
        <v>177698</v>
      </c>
      <c r="K554" s="203">
        <v>177698</v>
      </c>
      <c r="L554" s="204">
        <v>186048</v>
      </c>
      <c r="M554" s="182"/>
      <c r="N554" s="182"/>
      <c r="O554" s="183"/>
    </row>
    <row r="555" spans="2:15" x14ac:dyDescent="0.2">
      <c r="B555" s="333"/>
      <c r="C555" s="248" t="s">
        <v>153</v>
      </c>
      <c r="D555" s="203">
        <v>128429</v>
      </c>
      <c r="E555" s="203">
        <v>128429</v>
      </c>
      <c r="F555" s="204">
        <v>134470</v>
      </c>
      <c r="G555" s="203">
        <v>151211</v>
      </c>
      <c r="H555" s="203">
        <v>151211</v>
      </c>
      <c r="I555" s="204">
        <v>158303</v>
      </c>
      <c r="J555" s="203">
        <v>158402</v>
      </c>
      <c r="K555" s="203">
        <v>158402</v>
      </c>
      <c r="L555" s="204">
        <v>165826</v>
      </c>
      <c r="M555" s="182"/>
      <c r="N555" s="182"/>
      <c r="O555" s="183"/>
    </row>
    <row r="556" spans="2:15" x14ac:dyDescent="0.2">
      <c r="B556" s="333"/>
      <c r="C556" s="248" t="s">
        <v>154</v>
      </c>
      <c r="D556" s="203">
        <v>174300</v>
      </c>
      <c r="E556" s="203">
        <v>174300</v>
      </c>
      <c r="F556" s="204">
        <v>182595</v>
      </c>
      <c r="G556" s="203">
        <v>168847</v>
      </c>
      <c r="H556" s="203">
        <v>168847</v>
      </c>
      <c r="I556" s="204">
        <v>176782</v>
      </c>
      <c r="J556" s="203">
        <v>177698</v>
      </c>
      <c r="K556" s="203">
        <v>177698</v>
      </c>
      <c r="L556" s="204">
        <v>186048</v>
      </c>
      <c r="M556" s="182"/>
      <c r="N556" s="182"/>
      <c r="O556" s="183"/>
    </row>
    <row r="557" spans="2:15" x14ac:dyDescent="0.2">
      <c r="B557" s="333"/>
      <c r="C557" s="248" t="s">
        <v>217</v>
      </c>
      <c r="D557" s="203">
        <v>161921</v>
      </c>
      <c r="E557" s="203">
        <v>161921</v>
      </c>
      <c r="F557" s="204">
        <v>169637</v>
      </c>
      <c r="G557" s="203">
        <v>151211</v>
      </c>
      <c r="H557" s="203">
        <v>151211</v>
      </c>
      <c r="I557" s="204">
        <v>158303</v>
      </c>
      <c r="J557" s="203">
        <v>158402</v>
      </c>
      <c r="K557" s="203">
        <v>158402</v>
      </c>
      <c r="L557" s="204">
        <v>165826</v>
      </c>
      <c r="M557" s="182"/>
      <c r="N557" s="182"/>
      <c r="O557" s="183"/>
    </row>
    <row r="558" spans="2:15" x14ac:dyDescent="0.2">
      <c r="B558" s="333"/>
      <c r="C558" s="248" t="s">
        <v>155</v>
      </c>
      <c r="D558" s="203">
        <v>161921</v>
      </c>
      <c r="E558" s="203">
        <v>161921</v>
      </c>
      <c r="F558" s="204">
        <v>169637</v>
      </c>
      <c r="G558" s="203">
        <v>225638</v>
      </c>
      <c r="H558" s="203">
        <v>225638</v>
      </c>
      <c r="I558" s="204">
        <v>236452</v>
      </c>
      <c r="J558" s="203">
        <v>232830</v>
      </c>
      <c r="K558" s="203">
        <v>232830</v>
      </c>
      <c r="L558" s="204">
        <v>243975</v>
      </c>
      <c r="M558" s="182"/>
      <c r="N558" s="182"/>
      <c r="O558" s="183"/>
    </row>
    <row r="559" spans="2:15" ht="18" x14ac:dyDescent="0.2">
      <c r="B559" s="333"/>
      <c r="C559" s="248" t="s">
        <v>218</v>
      </c>
      <c r="D559" s="203">
        <v>345374</v>
      </c>
      <c r="E559" s="203">
        <v>345374</v>
      </c>
      <c r="F559" s="204">
        <v>362223</v>
      </c>
      <c r="G559" s="203">
        <v>458160</v>
      </c>
      <c r="H559" s="203">
        <v>458160</v>
      </c>
      <c r="I559" s="204">
        <v>480560</v>
      </c>
      <c r="J559" s="203">
        <v>480840</v>
      </c>
      <c r="K559" s="203">
        <v>480840</v>
      </c>
      <c r="L559" s="204">
        <v>504347</v>
      </c>
      <c r="M559" s="182"/>
      <c r="N559" s="182"/>
      <c r="O559" s="183"/>
    </row>
    <row r="560" spans="2:15" x14ac:dyDescent="0.2">
      <c r="B560" s="333"/>
      <c r="C560" s="248" t="s">
        <v>219</v>
      </c>
      <c r="D560" s="203">
        <v>236349</v>
      </c>
      <c r="E560" s="203">
        <v>236349</v>
      </c>
      <c r="F560" s="204">
        <v>247786</v>
      </c>
      <c r="G560" s="203">
        <v>300066</v>
      </c>
      <c r="H560" s="203">
        <v>300066</v>
      </c>
      <c r="I560" s="204">
        <v>314601</v>
      </c>
      <c r="J560" s="203">
        <v>307257</v>
      </c>
      <c r="K560" s="203">
        <v>307257</v>
      </c>
      <c r="L560" s="204">
        <v>322125</v>
      </c>
      <c r="M560" s="182"/>
      <c r="N560" s="182"/>
      <c r="O560" s="183"/>
    </row>
    <row r="561" spans="2:15" ht="18" x14ac:dyDescent="0.2">
      <c r="B561" s="333"/>
      <c r="C561" s="248" t="s">
        <v>220</v>
      </c>
      <c r="D561" s="203">
        <v>270946</v>
      </c>
      <c r="E561" s="203">
        <v>270946</v>
      </c>
      <c r="F561" s="204">
        <v>284074</v>
      </c>
      <c r="G561" s="203">
        <v>309304</v>
      </c>
      <c r="H561" s="203">
        <v>309304</v>
      </c>
      <c r="I561" s="204">
        <v>324262</v>
      </c>
      <c r="J561" s="203">
        <v>331985</v>
      </c>
      <c r="K561" s="203">
        <v>331985</v>
      </c>
      <c r="L561" s="204">
        <v>348049</v>
      </c>
      <c r="M561" s="182"/>
      <c r="N561" s="182"/>
      <c r="O561" s="183"/>
    </row>
    <row r="562" spans="2:15" x14ac:dyDescent="0.2">
      <c r="B562" s="333" t="s">
        <v>233</v>
      </c>
      <c r="C562" s="248" t="s">
        <v>152</v>
      </c>
      <c r="D562" s="203">
        <v>264477</v>
      </c>
      <c r="E562" s="203">
        <v>264477</v>
      </c>
      <c r="F562" s="204">
        <v>276216</v>
      </c>
      <c r="G562" s="203">
        <v>321950</v>
      </c>
      <c r="H562" s="203">
        <v>321950</v>
      </c>
      <c r="I562" s="204">
        <v>336335</v>
      </c>
      <c r="J562" s="203">
        <v>338786</v>
      </c>
      <c r="K562" s="203">
        <v>338786</v>
      </c>
      <c r="L562" s="204">
        <v>353943</v>
      </c>
      <c r="M562" s="182"/>
      <c r="N562" s="182"/>
      <c r="O562" s="183"/>
    </row>
    <row r="563" spans="2:15" x14ac:dyDescent="0.2">
      <c r="B563" s="333"/>
      <c r="C563" s="248" t="s">
        <v>153</v>
      </c>
      <c r="D563" s="203">
        <v>190617</v>
      </c>
      <c r="E563" s="203">
        <v>190617</v>
      </c>
      <c r="F563" s="204">
        <v>199087</v>
      </c>
      <c r="G563" s="203">
        <v>225872</v>
      </c>
      <c r="H563" s="203">
        <v>225872</v>
      </c>
      <c r="I563" s="204">
        <v>235929</v>
      </c>
      <c r="J563" s="203">
        <v>236217</v>
      </c>
      <c r="K563" s="203">
        <v>236217</v>
      </c>
      <c r="L563" s="204">
        <v>246738</v>
      </c>
      <c r="M563" s="182"/>
      <c r="N563" s="182"/>
      <c r="O563" s="183"/>
    </row>
    <row r="564" spans="2:15" x14ac:dyDescent="0.2">
      <c r="B564" s="333"/>
      <c r="C564" s="248" t="s">
        <v>154</v>
      </c>
      <c r="D564" s="203">
        <v>252017</v>
      </c>
      <c r="E564" s="203">
        <v>252017</v>
      </c>
      <c r="F564" s="204">
        <v>263317</v>
      </c>
      <c r="G564" s="203">
        <v>261902</v>
      </c>
      <c r="H564" s="203">
        <v>261902</v>
      </c>
      <c r="I564" s="204">
        <v>273581</v>
      </c>
      <c r="J564" s="203">
        <v>274680</v>
      </c>
      <c r="K564" s="203">
        <v>274680</v>
      </c>
      <c r="L564" s="204">
        <v>286939</v>
      </c>
      <c r="M564" s="182"/>
      <c r="N564" s="182"/>
      <c r="O564" s="183"/>
    </row>
    <row r="565" spans="2:15" x14ac:dyDescent="0.2">
      <c r="B565" s="333"/>
      <c r="C565" s="248" t="s">
        <v>217</v>
      </c>
      <c r="D565" s="203">
        <v>205854</v>
      </c>
      <c r="E565" s="203">
        <v>205854</v>
      </c>
      <c r="F565" s="204">
        <v>215112</v>
      </c>
      <c r="G565" s="203">
        <v>201853</v>
      </c>
      <c r="H565" s="203">
        <v>201853</v>
      </c>
      <c r="I565" s="204">
        <v>210828</v>
      </c>
      <c r="J565" s="203">
        <v>210575</v>
      </c>
      <c r="K565" s="203">
        <v>210575</v>
      </c>
      <c r="L565" s="204">
        <v>219936</v>
      </c>
      <c r="M565" s="182"/>
      <c r="N565" s="182"/>
      <c r="O565" s="183"/>
    </row>
    <row r="566" spans="2:15" x14ac:dyDescent="0.2">
      <c r="B566" s="333"/>
      <c r="C566" s="248" t="s">
        <v>155</v>
      </c>
      <c r="D566" s="203">
        <v>205854</v>
      </c>
      <c r="E566" s="203">
        <v>205854</v>
      </c>
      <c r="F566" s="204">
        <v>215112</v>
      </c>
      <c r="G566" s="203">
        <v>276746</v>
      </c>
      <c r="H566" s="203">
        <v>276746</v>
      </c>
      <c r="I566" s="204">
        <v>289287</v>
      </c>
      <c r="J566" s="203">
        <v>285468</v>
      </c>
      <c r="K566" s="203">
        <v>285468</v>
      </c>
      <c r="L566" s="204">
        <v>298396</v>
      </c>
      <c r="M566" s="182"/>
      <c r="N566" s="182"/>
      <c r="O566" s="183"/>
    </row>
    <row r="567" spans="2:15" ht="18" x14ac:dyDescent="0.2">
      <c r="B567" s="333"/>
      <c r="C567" s="248" t="s">
        <v>218</v>
      </c>
      <c r="D567" s="203">
        <v>385027</v>
      </c>
      <c r="E567" s="203">
        <v>385027</v>
      </c>
      <c r="F567" s="204">
        <v>402754</v>
      </c>
      <c r="G567" s="203">
        <v>489246</v>
      </c>
      <c r="H567" s="203">
        <v>489246</v>
      </c>
      <c r="I567" s="204">
        <v>511844</v>
      </c>
      <c r="J567" s="203">
        <v>507704</v>
      </c>
      <c r="K567" s="203">
        <v>507704</v>
      </c>
      <c r="L567" s="204">
        <v>531152</v>
      </c>
      <c r="M567" s="182"/>
      <c r="N567" s="182"/>
      <c r="O567" s="183"/>
    </row>
    <row r="568" spans="2:15" x14ac:dyDescent="0.2">
      <c r="B568" s="333"/>
      <c r="C568" s="248" t="s">
        <v>219</v>
      </c>
      <c r="D568" s="203">
        <v>280747</v>
      </c>
      <c r="E568" s="203">
        <v>280747</v>
      </c>
      <c r="F568" s="204">
        <v>293571</v>
      </c>
      <c r="G568" s="203">
        <v>351639</v>
      </c>
      <c r="H568" s="203">
        <v>351639</v>
      </c>
      <c r="I568" s="204">
        <v>367747</v>
      </c>
      <c r="J568" s="203">
        <v>360361</v>
      </c>
      <c r="K568" s="203">
        <v>360361</v>
      </c>
      <c r="L568" s="204">
        <v>376855</v>
      </c>
      <c r="M568" s="182"/>
      <c r="N568" s="182"/>
      <c r="O568" s="183"/>
    </row>
    <row r="569" spans="2:15" ht="18" x14ac:dyDescent="0.2">
      <c r="B569" s="333"/>
      <c r="C569" s="248" t="s">
        <v>220</v>
      </c>
      <c r="D569" s="203">
        <v>337831</v>
      </c>
      <c r="E569" s="203">
        <v>337831</v>
      </c>
      <c r="F569" s="204">
        <v>353219</v>
      </c>
      <c r="G569" s="203">
        <v>375489</v>
      </c>
      <c r="H569" s="203">
        <v>375489</v>
      </c>
      <c r="I569" s="204">
        <v>392578</v>
      </c>
      <c r="J569" s="203">
        <v>396381</v>
      </c>
      <c r="K569" s="203">
        <v>396381</v>
      </c>
      <c r="L569" s="204">
        <v>414436</v>
      </c>
      <c r="M569" s="182"/>
      <c r="N569" s="182"/>
      <c r="O569" s="183"/>
    </row>
    <row r="570" spans="2:15" x14ac:dyDescent="0.2">
      <c r="B570" s="333" t="s">
        <v>234</v>
      </c>
      <c r="C570" s="248" t="s">
        <v>152</v>
      </c>
      <c r="D570" s="203">
        <v>264477</v>
      </c>
      <c r="E570" s="203">
        <v>264477</v>
      </c>
      <c r="F570" s="204">
        <v>276216</v>
      </c>
      <c r="G570" s="203">
        <v>321950</v>
      </c>
      <c r="H570" s="203">
        <v>321950</v>
      </c>
      <c r="I570" s="204">
        <v>336335</v>
      </c>
      <c r="J570" s="203">
        <v>338786</v>
      </c>
      <c r="K570" s="203">
        <v>338786</v>
      </c>
      <c r="L570" s="204">
        <v>353943</v>
      </c>
      <c r="M570" s="182"/>
      <c r="N570" s="182"/>
      <c r="O570" s="183"/>
    </row>
    <row r="571" spans="2:15" x14ac:dyDescent="0.2">
      <c r="B571" s="333"/>
      <c r="C571" s="248" t="s">
        <v>153</v>
      </c>
      <c r="D571" s="203">
        <v>190617</v>
      </c>
      <c r="E571" s="203">
        <v>190617</v>
      </c>
      <c r="F571" s="204">
        <v>199087</v>
      </c>
      <c r="G571" s="203">
        <v>225872</v>
      </c>
      <c r="H571" s="203">
        <v>225872</v>
      </c>
      <c r="I571" s="204">
        <v>235929</v>
      </c>
      <c r="J571" s="203">
        <v>236217</v>
      </c>
      <c r="K571" s="203">
        <v>236217</v>
      </c>
      <c r="L571" s="204">
        <v>246738</v>
      </c>
      <c r="M571" s="182"/>
      <c r="N571" s="182"/>
      <c r="O571" s="183"/>
    </row>
    <row r="572" spans="2:15" x14ac:dyDescent="0.2">
      <c r="B572" s="333"/>
      <c r="C572" s="248" t="s">
        <v>154</v>
      </c>
      <c r="D572" s="203">
        <v>252017</v>
      </c>
      <c r="E572" s="203">
        <v>252017</v>
      </c>
      <c r="F572" s="204">
        <v>263317</v>
      </c>
      <c r="G572" s="203">
        <v>261902</v>
      </c>
      <c r="H572" s="203">
        <v>261902</v>
      </c>
      <c r="I572" s="204">
        <v>273581</v>
      </c>
      <c r="J572" s="203">
        <v>274680</v>
      </c>
      <c r="K572" s="203">
        <v>274680</v>
      </c>
      <c r="L572" s="204">
        <v>286939</v>
      </c>
      <c r="M572" s="182"/>
      <c r="N572" s="182"/>
      <c r="O572" s="183"/>
    </row>
    <row r="573" spans="2:15" x14ac:dyDescent="0.2">
      <c r="B573" s="333"/>
      <c r="C573" s="248" t="s">
        <v>217</v>
      </c>
      <c r="D573" s="203">
        <v>205854</v>
      </c>
      <c r="E573" s="203">
        <v>205854</v>
      </c>
      <c r="F573" s="204">
        <v>215112</v>
      </c>
      <c r="G573" s="203">
        <v>201853</v>
      </c>
      <c r="H573" s="203">
        <v>201853</v>
      </c>
      <c r="I573" s="204">
        <v>210828</v>
      </c>
      <c r="J573" s="203">
        <v>210575</v>
      </c>
      <c r="K573" s="203">
        <v>210575</v>
      </c>
      <c r="L573" s="204">
        <v>219936</v>
      </c>
      <c r="M573" s="182"/>
      <c r="N573" s="182"/>
      <c r="O573" s="183"/>
    </row>
    <row r="574" spans="2:15" ht="18" x14ac:dyDescent="0.2">
      <c r="B574" s="333"/>
      <c r="C574" s="248" t="s">
        <v>218</v>
      </c>
      <c r="D574" s="203">
        <v>385027</v>
      </c>
      <c r="E574" s="203">
        <v>385027</v>
      </c>
      <c r="F574" s="204">
        <v>402754</v>
      </c>
      <c r="G574" s="203">
        <v>489246</v>
      </c>
      <c r="H574" s="203">
        <v>489246</v>
      </c>
      <c r="I574" s="204">
        <v>511844</v>
      </c>
      <c r="J574" s="203">
        <v>507704</v>
      </c>
      <c r="K574" s="203">
        <v>507704</v>
      </c>
      <c r="L574" s="204">
        <v>531152</v>
      </c>
      <c r="M574" s="182"/>
      <c r="N574" s="182"/>
      <c r="O574" s="183"/>
    </row>
    <row r="575" spans="2:15" ht="18" x14ac:dyDescent="0.2">
      <c r="B575" s="333"/>
      <c r="C575" s="248" t="s">
        <v>220</v>
      </c>
      <c r="D575" s="203">
        <v>337831</v>
      </c>
      <c r="E575" s="203">
        <v>337831</v>
      </c>
      <c r="F575" s="204">
        <v>353219</v>
      </c>
      <c r="G575" s="203">
        <v>375489</v>
      </c>
      <c r="H575" s="203">
        <v>375489</v>
      </c>
      <c r="I575" s="204">
        <v>392578</v>
      </c>
      <c r="J575" s="203">
        <v>396381</v>
      </c>
      <c r="K575" s="203">
        <v>396381</v>
      </c>
      <c r="L575" s="204">
        <v>414436</v>
      </c>
      <c r="M575" s="182"/>
      <c r="N575" s="182"/>
      <c r="O575" s="183"/>
    </row>
    <row r="576" spans="2:15" ht="18" x14ac:dyDescent="0.2">
      <c r="B576" s="333"/>
      <c r="C576" s="248" t="s">
        <v>223</v>
      </c>
      <c r="D576" s="203">
        <v>366562</v>
      </c>
      <c r="E576" s="203">
        <v>366562</v>
      </c>
      <c r="F576" s="204">
        <v>383472</v>
      </c>
      <c r="G576" s="203">
        <v>465226</v>
      </c>
      <c r="H576" s="203">
        <v>465226</v>
      </c>
      <c r="I576" s="204">
        <v>486743</v>
      </c>
      <c r="J576" s="203">
        <v>482061</v>
      </c>
      <c r="K576" s="203">
        <v>482061</v>
      </c>
      <c r="L576" s="204">
        <v>504351</v>
      </c>
      <c r="M576" s="182"/>
      <c r="N576" s="182"/>
      <c r="O576" s="183"/>
    </row>
    <row r="577" spans="2:15" x14ac:dyDescent="0.2">
      <c r="B577" s="333" t="s">
        <v>235</v>
      </c>
      <c r="C577" s="248" t="s">
        <v>152</v>
      </c>
      <c r="D577" s="203">
        <v>264477</v>
      </c>
      <c r="E577" s="203">
        <v>264477</v>
      </c>
      <c r="F577" s="204">
        <v>276216</v>
      </c>
      <c r="G577" s="203">
        <v>321950</v>
      </c>
      <c r="H577" s="203">
        <v>321950</v>
      </c>
      <c r="I577" s="204">
        <v>336335</v>
      </c>
      <c r="J577" s="203">
        <v>338786</v>
      </c>
      <c r="K577" s="203">
        <v>338786</v>
      </c>
      <c r="L577" s="204">
        <v>353943</v>
      </c>
      <c r="M577" s="182"/>
      <c r="N577" s="182"/>
      <c r="O577" s="183"/>
    </row>
    <row r="578" spans="2:15" x14ac:dyDescent="0.2">
      <c r="B578" s="333"/>
      <c r="C578" s="248" t="s">
        <v>154</v>
      </c>
      <c r="D578" s="203">
        <v>335109</v>
      </c>
      <c r="E578" s="203">
        <v>335109</v>
      </c>
      <c r="F578" s="204">
        <v>350087</v>
      </c>
      <c r="G578" s="203">
        <v>369989</v>
      </c>
      <c r="H578" s="203">
        <v>369989</v>
      </c>
      <c r="I578" s="204">
        <v>386537</v>
      </c>
      <c r="J578" s="203">
        <v>390070</v>
      </c>
      <c r="K578" s="203">
        <v>390070</v>
      </c>
      <c r="L578" s="204">
        <v>407545</v>
      </c>
      <c r="M578" s="182"/>
      <c r="N578" s="182"/>
      <c r="O578" s="183"/>
    </row>
    <row r="579" spans="2:15" ht="18" x14ac:dyDescent="0.2">
      <c r="B579" s="333"/>
      <c r="C579" s="248" t="s">
        <v>218</v>
      </c>
      <c r="D579" s="203">
        <v>385027</v>
      </c>
      <c r="E579" s="203">
        <v>385027</v>
      </c>
      <c r="F579" s="204">
        <v>402754</v>
      </c>
      <c r="G579" s="203">
        <v>489246</v>
      </c>
      <c r="H579" s="203">
        <v>489246</v>
      </c>
      <c r="I579" s="204">
        <v>511844</v>
      </c>
      <c r="J579" s="203">
        <v>507704</v>
      </c>
      <c r="K579" s="203">
        <v>507704</v>
      </c>
      <c r="L579" s="204">
        <v>531152</v>
      </c>
      <c r="M579" s="182"/>
      <c r="N579" s="182"/>
      <c r="O579" s="183"/>
    </row>
    <row r="580" spans="2:15" ht="18" x14ac:dyDescent="0.2">
      <c r="B580" s="333"/>
      <c r="C580" s="248" t="s">
        <v>220</v>
      </c>
      <c r="D580" s="203">
        <v>337831</v>
      </c>
      <c r="E580" s="203">
        <v>337831</v>
      </c>
      <c r="F580" s="204">
        <v>353219</v>
      </c>
      <c r="G580" s="203">
        <v>375489</v>
      </c>
      <c r="H580" s="203">
        <v>375489</v>
      </c>
      <c r="I580" s="204">
        <v>392578</v>
      </c>
      <c r="J580" s="203">
        <v>396381</v>
      </c>
      <c r="K580" s="203">
        <v>396381</v>
      </c>
      <c r="L580" s="204">
        <v>414436</v>
      </c>
      <c r="M580" s="182"/>
      <c r="N580" s="182"/>
      <c r="O580" s="183"/>
    </row>
    <row r="581" spans="2:15" ht="18" x14ac:dyDescent="0.2">
      <c r="B581" s="333"/>
      <c r="C581" s="248" t="s">
        <v>223</v>
      </c>
      <c r="D581" s="203">
        <v>366562</v>
      </c>
      <c r="E581" s="203">
        <v>366562</v>
      </c>
      <c r="F581" s="204">
        <v>383472</v>
      </c>
      <c r="G581" s="203">
        <v>465226</v>
      </c>
      <c r="H581" s="203">
        <v>465226</v>
      </c>
      <c r="I581" s="204">
        <v>486743</v>
      </c>
      <c r="J581" s="203">
        <v>482061</v>
      </c>
      <c r="K581" s="203">
        <v>482061</v>
      </c>
      <c r="L581" s="204">
        <v>504351</v>
      </c>
      <c r="M581" s="182"/>
      <c r="N581" s="182"/>
      <c r="O581" s="183"/>
    </row>
    <row r="582" spans="2:15" x14ac:dyDescent="0.2">
      <c r="B582" s="334" t="s">
        <v>175</v>
      </c>
      <c r="C582" s="335"/>
      <c r="D582" s="203">
        <v>40926</v>
      </c>
      <c r="E582" s="203">
        <v>40926</v>
      </c>
      <c r="F582" s="204">
        <v>42576</v>
      </c>
      <c r="G582" s="203">
        <v>46426</v>
      </c>
      <c r="H582" s="203">
        <v>46426</v>
      </c>
      <c r="I582" s="204">
        <v>48282</v>
      </c>
      <c r="J582" s="203">
        <v>48848</v>
      </c>
      <c r="K582" s="203">
        <v>48848</v>
      </c>
      <c r="L582" s="204">
        <v>50799</v>
      </c>
      <c r="M582" s="182"/>
      <c r="N582" s="182"/>
      <c r="O582" s="183"/>
    </row>
    <row r="583" spans="2:15" x14ac:dyDescent="0.2">
      <c r="B583" s="334" t="s">
        <v>176</v>
      </c>
      <c r="C583" s="335"/>
      <c r="D583" s="203">
        <v>302197</v>
      </c>
      <c r="E583" s="203">
        <v>302197</v>
      </c>
      <c r="F583" s="204">
        <v>314602</v>
      </c>
      <c r="G583" s="203">
        <v>378377</v>
      </c>
      <c r="H583" s="203">
        <v>378377</v>
      </c>
      <c r="I583" s="204">
        <v>393883</v>
      </c>
      <c r="J583" s="203">
        <v>416144</v>
      </c>
      <c r="K583" s="203">
        <v>416144</v>
      </c>
      <c r="L583" s="204">
        <v>433201</v>
      </c>
      <c r="M583" s="182"/>
      <c r="N583" s="182"/>
      <c r="O583" s="183"/>
    </row>
    <row r="584" spans="2:15" ht="13.5" thickBot="1" x14ac:dyDescent="0.25">
      <c r="B584" s="336" t="s">
        <v>177</v>
      </c>
      <c r="C584" s="337"/>
      <c r="D584" s="206">
        <v>12859</v>
      </c>
      <c r="E584" s="206">
        <v>12859</v>
      </c>
      <c r="F584" s="207">
        <v>13208</v>
      </c>
      <c r="G584" s="206">
        <v>23302</v>
      </c>
      <c r="H584" s="206">
        <v>23302</v>
      </c>
      <c r="I584" s="207">
        <v>23961</v>
      </c>
      <c r="J584" s="206">
        <v>27185</v>
      </c>
      <c r="K584" s="206">
        <v>27185</v>
      </c>
      <c r="L584" s="207">
        <v>27922</v>
      </c>
      <c r="M584" s="184"/>
      <c r="N584" s="184"/>
      <c r="O584" s="185"/>
    </row>
    <row r="585" spans="2:15" x14ac:dyDescent="0.2">
      <c r="B585" s="341" t="s">
        <v>261</v>
      </c>
      <c r="C585" s="338"/>
      <c r="D585" s="338"/>
      <c r="E585" s="338"/>
      <c r="F585" s="338"/>
      <c r="G585" s="338"/>
      <c r="H585" s="338"/>
      <c r="I585" s="338"/>
      <c r="J585" s="338"/>
      <c r="K585" s="338"/>
      <c r="L585" s="338"/>
      <c r="M585" s="338"/>
      <c r="N585" s="338"/>
      <c r="O585" s="49">
        <f>SUMPRODUCT(D587:O624,'[2]Нормативы ОО'!$D$507:$O$544)</f>
        <v>2174153357</v>
      </c>
    </row>
    <row r="586" spans="2:15" x14ac:dyDescent="0.2">
      <c r="B586" s="180"/>
      <c r="C586" s="180"/>
      <c r="D586" s="241" t="s">
        <v>228</v>
      </c>
      <c r="E586" s="241" t="s">
        <v>229</v>
      </c>
      <c r="F586" s="242" t="s">
        <v>230</v>
      </c>
      <c r="G586" s="241" t="s">
        <v>228</v>
      </c>
      <c r="H586" s="241" t="s">
        <v>229</v>
      </c>
      <c r="I586" s="242" t="s">
        <v>230</v>
      </c>
      <c r="J586" s="241" t="s">
        <v>228</v>
      </c>
      <c r="K586" s="241" t="s">
        <v>229</v>
      </c>
      <c r="L586" s="242" t="s">
        <v>230</v>
      </c>
      <c r="M586" s="241" t="s">
        <v>228</v>
      </c>
      <c r="N586" s="241" t="s">
        <v>229</v>
      </c>
      <c r="O586" s="243" t="s">
        <v>230</v>
      </c>
    </row>
    <row r="587" spans="2:15" x14ac:dyDescent="0.2">
      <c r="B587" s="339" t="s">
        <v>231</v>
      </c>
      <c r="C587" s="247" t="s">
        <v>190</v>
      </c>
      <c r="D587" s="200">
        <f>D467-D547</f>
        <v>7324</v>
      </c>
      <c r="E587" s="200">
        <f t="shared" ref="E587:O587" si="95">E467-E547</f>
        <v>7324</v>
      </c>
      <c r="F587" s="200">
        <f t="shared" si="95"/>
        <v>7691</v>
      </c>
      <c r="G587" s="200">
        <f t="shared" si="95"/>
        <v>10003</v>
      </c>
      <c r="H587" s="200">
        <f t="shared" si="95"/>
        <v>10003</v>
      </c>
      <c r="I587" s="200">
        <f t="shared" si="95"/>
        <v>10465</v>
      </c>
      <c r="J587" s="200">
        <f t="shared" si="95"/>
        <v>10656</v>
      </c>
      <c r="K587" s="200">
        <f t="shared" si="95"/>
        <v>10656</v>
      </c>
      <c r="L587" s="200">
        <f t="shared" si="95"/>
        <v>11148</v>
      </c>
      <c r="M587" s="200">
        <f t="shared" si="95"/>
        <v>10656</v>
      </c>
      <c r="N587" s="200">
        <f t="shared" si="95"/>
        <v>10656</v>
      </c>
      <c r="O587" s="200">
        <f t="shared" si="95"/>
        <v>11148</v>
      </c>
    </row>
    <row r="588" spans="2:15" x14ac:dyDescent="0.2">
      <c r="B588" s="340"/>
      <c r="C588" s="248" t="s">
        <v>194</v>
      </c>
      <c r="D588" s="200">
        <f t="shared" ref="D588:O603" si="96">D468-D548</f>
        <v>7324</v>
      </c>
      <c r="E588" s="200">
        <f t="shared" si="96"/>
        <v>7805</v>
      </c>
      <c r="F588" s="200">
        <f t="shared" si="96"/>
        <v>8669</v>
      </c>
      <c r="G588" s="200">
        <f t="shared" si="96"/>
        <v>10003</v>
      </c>
      <c r="H588" s="200">
        <f t="shared" si="96"/>
        <v>10606</v>
      </c>
      <c r="I588" s="200">
        <f t="shared" si="96"/>
        <v>11767</v>
      </c>
      <c r="J588" s="200">
        <f t="shared" si="96"/>
        <v>10656</v>
      </c>
      <c r="K588" s="200">
        <f t="shared" si="96"/>
        <v>11315</v>
      </c>
      <c r="L588" s="200">
        <f t="shared" si="96"/>
        <v>12569</v>
      </c>
      <c r="M588" s="200">
        <f t="shared" si="96"/>
        <v>10656</v>
      </c>
      <c r="N588" s="200">
        <f t="shared" si="96"/>
        <v>11315</v>
      </c>
      <c r="O588" s="200">
        <f t="shared" si="96"/>
        <v>12569</v>
      </c>
    </row>
    <row r="589" spans="2:15" x14ac:dyDescent="0.2">
      <c r="B589" s="340"/>
      <c r="C589" s="248" t="s">
        <v>198</v>
      </c>
      <c r="D589" s="200">
        <f t="shared" si="96"/>
        <v>7324</v>
      </c>
      <c r="E589" s="200">
        <f t="shared" si="96"/>
        <v>9543</v>
      </c>
      <c r="F589" s="200">
        <f t="shared" si="96"/>
        <v>9779</v>
      </c>
      <c r="G589" s="200">
        <f t="shared" si="96"/>
        <v>10003</v>
      </c>
      <c r="H589" s="200">
        <f t="shared" si="96"/>
        <v>12403</v>
      </c>
      <c r="I589" s="200">
        <f t="shared" si="96"/>
        <v>12694</v>
      </c>
      <c r="J589" s="200">
        <f t="shared" si="96"/>
        <v>10656</v>
      </c>
      <c r="K589" s="200">
        <f t="shared" si="96"/>
        <v>12860</v>
      </c>
      <c r="L589" s="200">
        <f t="shared" si="96"/>
        <v>13160</v>
      </c>
      <c r="M589" s="200">
        <f t="shared" si="96"/>
        <v>10656</v>
      </c>
      <c r="N589" s="200">
        <f t="shared" si="96"/>
        <v>12860</v>
      </c>
      <c r="O589" s="200">
        <f t="shared" si="96"/>
        <v>13160</v>
      </c>
    </row>
    <row r="590" spans="2:15" x14ac:dyDescent="0.2">
      <c r="B590" s="340"/>
      <c r="C590" s="248" t="s">
        <v>202</v>
      </c>
      <c r="D590" s="200">
        <f t="shared" si="96"/>
        <v>7324</v>
      </c>
      <c r="E590" s="200">
        <f t="shared" si="96"/>
        <v>12679</v>
      </c>
      <c r="F590" s="200">
        <f t="shared" si="96"/>
        <v>12606</v>
      </c>
      <c r="G590" s="200">
        <f t="shared" si="96"/>
        <v>10003</v>
      </c>
      <c r="H590" s="200">
        <f t="shared" si="96"/>
        <v>16137</v>
      </c>
      <c r="I590" s="200">
        <f t="shared" si="96"/>
        <v>16050</v>
      </c>
      <c r="J590" s="200">
        <f t="shared" si="96"/>
        <v>10656</v>
      </c>
      <c r="K590" s="200">
        <f t="shared" si="96"/>
        <v>16698</v>
      </c>
      <c r="L590" s="200">
        <f t="shared" si="96"/>
        <v>16607</v>
      </c>
      <c r="M590" s="200">
        <f t="shared" si="96"/>
        <v>10656</v>
      </c>
      <c r="N590" s="200">
        <f t="shared" si="96"/>
        <v>16698</v>
      </c>
      <c r="O590" s="200">
        <f t="shared" si="96"/>
        <v>16607</v>
      </c>
    </row>
    <row r="591" spans="2:15" x14ac:dyDescent="0.2">
      <c r="B591" s="340"/>
      <c r="C591" s="248" t="s">
        <v>206</v>
      </c>
      <c r="D591" s="200">
        <f t="shared" si="96"/>
        <v>7324</v>
      </c>
      <c r="E591" s="200">
        <f t="shared" si="96"/>
        <v>21201</v>
      </c>
      <c r="F591" s="200">
        <f t="shared" si="96"/>
        <v>20035</v>
      </c>
      <c r="G591" s="200">
        <f t="shared" si="96"/>
        <v>10003</v>
      </c>
      <c r="H591" s="200">
        <f t="shared" si="96"/>
        <v>26483</v>
      </c>
      <c r="I591" s="200">
        <f t="shared" si="96"/>
        <v>25079</v>
      </c>
      <c r="J591" s="200">
        <f t="shared" si="96"/>
        <v>10656</v>
      </c>
      <c r="K591" s="200">
        <f t="shared" si="96"/>
        <v>27371</v>
      </c>
      <c r="L591" s="200">
        <f t="shared" si="96"/>
        <v>25921</v>
      </c>
      <c r="M591" s="200">
        <f t="shared" si="96"/>
        <v>10656</v>
      </c>
      <c r="N591" s="200">
        <f t="shared" si="96"/>
        <v>27371</v>
      </c>
      <c r="O591" s="200">
        <f t="shared" si="96"/>
        <v>25921</v>
      </c>
    </row>
    <row r="592" spans="2:15" x14ac:dyDescent="0.2">
      <c r="B592" s="340"/>
      <c r="C592" s="248" t="s">
        <v>210</v>
      </c>
      <c r="D592" s="200">
        <f t="shared" si="96"/>
        <v>7324</v>
      </c>
      <c r="E592" s="200">
        <f t="shared" si="96"/>
        <v>21201</v>
      </c>
      <c r="F592" s="200">
        <f t="shared" si="96"/>
        <v>20835</v>
      </c>
      <c r="G592" s="200">
        <f t="shared" si="96"/>
        <v>10003</v>
      </c>
      <c r="H592" s="200">
        <f t="shared" si="96"/>
        <v>26673</v>
      </c>
      <c r="I592" s="200">
        <f t="shared" si="96"/>
        <v>26388</v>
      </c>
      <c r="J592" s="200">
        <f t="shared" si="96"/>
        <v>10656</v>
      </c>
      <c r="K592" s="200">
        <f t="shared" si="96"/>
        <v>29046</v>
      </c>
      <c r="L592" s="200">
        <f t="shared" si="96"/>
        <v>27296</v>
      </c>
      <c r="M592" s="200">
        <f t="shared" si="96"/>
        <v>10656</v>
      </c>
      <c r="N592" s="200">
        <f t="shared" si="96"/>
        <v>29046</v>
      </c>
      <c r="O592" s="200">
        <f t="shared" si="96"/>
        <v>27296</v>
      </c>
    </row>
    <row r="593" spans="2:15" x14ac:dyDescent="0.2">
      <c r="B593" s="340"/>
      <c r="C593" s="248" t="s">
        <v>214</v>
      </c>
      <c r="D593" s="200">
        <f t="shared" si="96"/>
        <v>7324</v>
      </c>
      <c r="E593" s="200">
        <f t="shared" si="96"/>
        <v>21202</v>
      </c>
      <c r="F593" s="200">
        <f t="shared" si="96"/>
        <v>21939</v>
      </c>
      <c r="G593" s="200">
        <f t="shared" si="96"/>
        <v>10003</v>
      </c>
      <c r="H593" s="200">
        <f t="shared" si="96"/>
        <v>27244</v>
      </c>
      <c r="I593" s="200">
        <f t="shared" si="96"/>
        <v>28475</v>
      </c>
      <c r="J593" s="200">
        <f t="shared" si="96"/>
        <v>10656</v>
      </c>
      <c r="K593" s="200">
        <f t="shared" si="96"/>
        <v>32975</v>
      </c>
      <c r="L593" s="200">
        <f t="shared" si="96"/>
        <v>29473</v>
      </c>
      <c r="M593" s="200">
        <f t="shared" si="96"/>
        <v>10656</v>
      </c>
      <c r="N593" s="200">
        <f t="shared" si="96"/>
        <v>32975</v>
      </c>
      <c r="O593" s="200">
        <f t="shared" si="96"/>
        <v>29473</v>
      </c>
    </row>
    <row r="594" spans="2:15" x14ac:dyDescent="0.2">
      <c r="B594" s="333" t="s">
        <v>232</v>
      </c>
      <c r="C594" s="248" t="s">
        <v>152</v>
      </c>
      <c r="D594" s="200">
        <f t="shared" si="96"/>
        <v>12025</v>
      </c>
      <c r="E594" s="200">
        <f t="shared" si="96"/>
        <v>12025</v>
      </c>
      <c r="F594" s="200">
        <f t="shared" si="96"/>
        <v>12626</v>
      </c>
      <c r="G594" s="200">
        <f t="shared" si="96"/>
        <v>15181</v>
      </c>
      <c r="H594" s="200">
        <f t="shared" si="96"/>
        <v>15181</v>
      </c>
      <c r="I594" s="200">
        <f t="shared" si="96"/>
        <v>15902</v>
      </c>
      <c r="J594" s="200">
        <f t="shared" si="96"/>
        <v>15985</v>
      </c>
      <c r="K594" s="200">
        <f t="shared" si="96"/>
        <v>15985</v>
      </c>
      <c r="L594" s="200">
        <f t="shared" si="96"/>
        <v>16743</v>
      </c>
      <c r="M594" s="200">
        <f t="shared" si="96"/>
        <v>0</v>
      </c>
      <c r="N594" s="200">
        <f t="shared" si="96"/>
        <v>0</v>
      </c>
      <c r="O594" s="200">
        <f t="shared" si="96"/>
        <v>0</v>
      </c>
    </row>
    <row r="595" spans="2:15" x14ac:dyDescent="0.2">
      <c r="B595" s="333"/>
      <c r="C595" s="248" t="s">
        <v>153</v>
      </c>
      <c r="D595" s="200">
        <f t="shared" si="96"/>
        <v>10972</v>
      </c>
      <c r="E595" s="200">
        <f t="shared" si="96"/>
        <v>10972</v>
      </c>
      <c r="F595" s="200">
        <f t="shared" si="96"/>
        <v>11520</v>
      </c>
      <c r="G595" s="200">
        <f t="shared" si="96"/>
        <v>13650</v>
      </c>
      <c r="H595" s="200">
        <f t="shared" si="96"/>
        <v>13650</v>
      </c>
      <c r="I595" s="200">
        <f t="shared" si="96"/>
        <v>14295</v>
      </c>
      <c r="J595" s="200">
        <f t="shared" si="96"/>
        <v>14304</v>
      </c>
      <c r="K595" s="200">
        <f t="shared" si="96"/>
        <v>14304</v>
      </c>
      <c r="L595" s="200">
        <f t="shared" si="96"/>
        <v>14978</v>
      </c>
      <c r="M595" s="200">
        <f t="shared" si="96"/>
        <v>0</v>
      </c>
      <c r="N595" s="200">
        <f t="shared" si="96"/>
        <v>0</v>
      </c>
      <c r="O595" s="200">
        <f t="shared" si="96"/>
        <v>0</v>
      </c>
    </row>
    <row r="596" spans="2:15" x14ac:dyDescent="0.2">
      <c r="B596" s="333"/>
      <c r="C596" s="248" t="s">
        <v>154</v>
      </c>
      <c r="D596" s="200">
        <f t="shared" si="96"/>
        <v>15066</v>
      </c>
      <c r="E596" s="200">
        <f t="shared" si="96"/>
        <v>15066</v>
      </c>
      <c r="F596" s="200">
        <f t="shared" si="96"/>
        <v>15820</v>
      </c>
      <c r="G596" s="200">
        <f t="shared" si="96"/>
        <v>15181</v>
      </c>
      <c r="H596" s="200">
        <f t="shared" si="96"/>
        <v>15181</v>
      </c>
      <c r="I596" s="200">
        <f t="shared" si="96"/>
        <v>15902</v>
      </c>
      <c r="J596" s="200">
        <f t="shared" si="96"/>
        <v>15985</v>
      </c>
      <c r="K596" s="200">
        <f t="shared" si="96"/>
        <v>15985</v>
      </c>
      <c r="L596" s="200">
        <f t="shared" si="96"/>
        <v>16743</v>
      </c>
      <c r="M596" s="200">
        <f t="shared" si="96"/>
        <v>0</v>
      </c>
      <c r="N596" s="200">
        <f t="shared" si="96"/>
        <v>0</v>
      </c>
      <c r="O596" s="200">
        <f t="shared" si="96"/>
        <v>0</v>
      </c>
    </row>
    <row r="597" spans="2:15" x14ac:dyDescent="0.2">
      <c r="B597" s="333"/>
      <c r="C597" s="248" t="s">
        <v>217</v>
      </c>
      <c r="D597" s="200">
        <f t="shared" si="96"/>
        <v>14013</v>
      </c>
      <c r="E597" s="200">
        <f t="shared" si="96"/>
        <v>14013</v>
      </c>
      <c r="F597" s="200">
        <f t="shared" si="96"/>
        <v>14714</v>
      </c>
      <c r="G597" s="200">
        <f t="shared" si="96"/>
        <v>13650</v>
      </c>
      <c r="H597" s="200">
        <f t="shared" si="96"/>
        <v>13650</v>
      </c>
      <c r="I597" s="200">
        <f t="shared" si="96"/>
        <v>14295</v>
      </c>
      <c r="J597" s="200">
        <f t="shared" si="96"/>
        <v>14304</v>
      </c>
      <c r="K597" s="200">
        <f t="shared" si="96"/>
        <v>14304</v>
      </c>
      <c r="L597" s="200">
        <f t="shared" si="96"/>
        <v>14978</v>
      </c>
      <c r="M597" s="200">
        <f t="shared" si="96"/>
        <v>0</v>
      </c>
      <c r="N597" s="200">
        <f t="shared" si="96"/>
        <v>0</v>
      </c>
      <c r="O597" s="200">
        <f t="shared" si="96"/>
        <v>0</v>
      </c>
    </row>
    <row r="598" spans="2:15" x14ac:dyDescent="0.2">
      <c r="B598" s="333"/>
      <c r="C598" s="248" t="s">
        <v>155</v>
      </c>
      <c r="D598" s="200">
        <f t="shared" si="96"/>
        <v>14013</v>
      </c>
      <c r="E598" s="200">
        <f t="shared" si="96"/>
        <v>14013</v>
      </c>
      <c r="F598" s="200">
        <f t="shared" si="96"/>
        <v>14714</v>
      </c>
      <c r="G598" s="200">
        <f t="shared" si="96"/>
        <v>20410</v>
      </c>
      <c r="H598" s="200">
        <f t="shared" si="96"/>
        <v>20410</v>
      </c>
      <c r="I598" s="200">
        <f t="shared" si="96"/>
        <v>21392</v>
      </c>
      <c r="J598" s="200">
        <f t="shared" si="96"/>
        <v>21062</v>
      </c>
      <c r="K598" s="200">
        <f t="shared" si="96"/>
        <v>21062</v>
      </c>
      <c r="L598" s="200">
        <f t="shared" si="96"/>
        <v>22075</v>
      </c>
      <c r="M598" s="200">
        <f t="shared" si="96"/>
        <v>0</v>
      </c>
      <c r="N598" s="200">
        <f t="shared" si="96"/>
        <v>0</v>
      </c>
      <c r="O598" s="200">
        <f t="shared" si="96"/>
        <v>0</v>
      </c>
    </row>
    <row r="599" spans="2:15" ht="18" x14ac:dyDescent="0.2">
      <c r="B599" s="333"/>
      <c r="C599" s="248" t="s">
        <v>218</v>
      </c>
      <c r="D599" s="200">
        <f t="shared" si="96"/>
        <v>30601</v>
      </c>
      <c r="E599" s="200">
        <f t="shared" si="96"/>
        <v>30601</v>
      </c>
      <c r="F599" s="200">
        <f t="shared" si="96"/>
        <v>32132</v>
      </c>
      <c r="G599" s="200">
        <f t="shared" si="96"/>
        <v>41454</v>
      </c>
      <c r="H599" s="200">
        <f t="shared" si="96"/>
        <v>41454</v>
      </c>
      <c r="I599" s="200">
        <f t="shared" si="96"/>
        <v>43488</v>
      </c>
      <c r="J599" s="200">
        <f t="shared" si="96"/>
        <v>43514</v>
      </c>
      <c r="K599" s="200">
        <f t="shared" si="96"/>
        <v>43514</v>
      </c>
      <c r="L599" s="200">
        <f t="shared" si="96"/>
        <v>45648</v>
      </c>
      <c r="M599" s="200">
        <f t="shared" si="96"/>
        <v>0</v>
      </c>
      <c r="N599" s="200">
        <f t="shared" si="96"/>
        <v>0</v>
      </c>
      <c r="O599" s="200">
        <f t="shared" si="96"/>
        <v>0</v>
      </c>
    </row>
    <row r="600" spans="2:15" x14ac:dyDescent="0.2">
      <c r="B600" s="333"/>
      <c r="C600" s="248" t="s">
        <v>219</v>
      </c>
      <c r="D600" s="200">
        <f t="shared" si="96"/>
        <v>20772</v>
      </c>
      <c r="E600" s="200">
        <f t="shared" si="96"/>
        <v>20772</v>
      </c>
      <c r="F600" s="200">
        <f t="shared" si="96"/>
        <v>21810</v>
      </c>
      <c r="G600" s="200">
        <f t="shared" si="96"/>
        <v>27168</v>
      </c>
      <c r="H600" s="200">
        <f t="shared" si="96"/>
        <v>27168</v>
      </c>
      <c r="I600" s="200">
        <f t="shared" si="96"/>
        <v>28488</v>
      </c>
      <c r="J600" s="200">
        <f t="shared" si="96"/>
        <v>27822</v>
      </c>
      <c r="K600" s="200">
        <f t="shared" si="96"/>
        <v>27822</v>
      </c>
      <c r="L600" s="200">
        <f t="shared" si="96"/>
        <v>29171</v>
      </c>
      <c r="M600" s="200">
        <f t="shared" si="96"/>
        <v>0</v>
      </c>
      <c r="N600" s="200">
        <f t="shared" si="96"/>
        <v>0</v>
      </c>
      <c r="O600" s="200">
        <f t="shared" si="96"/>
        <v>0</v>
      </c>
    </row>
    <row r="601" spans="2:15" ht="18" x14ac:dyDescent="0.2">
      <c r="B601" s="333"/>
      <c r="C601" s="248" t="s">
        <v>220</v>
      </c>
      <c r="D601" s="200">
        <f t="shared" si="96"/>
        <v>23843</v>
      </c>
      <c r="E601" s="200">
        <f t="shared" si="96"/>
        <v>23843</v>
      </c>
      <c r="F601" s="200">
        <f t="shared" si="96"/>
        <v>25035</v>
      </c>
      <c r="G601" s="200">
        <f t="shared" si="96"/>
        <v>27936</v>
      </c>
      <c r="H601" s="200">
        <f t="shared" si="96"/>
        <v>27936</v>
      </c>
      <c r="I601" s="200">
        <f t="shared" si="96"/>
        <v>29295</v>
      </c>
      <c r="J601" s="200">
        <f t="shared" si="96"/>
        <v>29996</v>
      </c>
      <c r="K601" s="200">
        <f t="shared" si="96"/>
        <v>29996</v>
      </c>
      <c r="L601" s="200">
        <f t="shared" si="96"/>
        <v>31455</v>
      </c>
      <c r="M601" s="200">
        <f t="shared" si="96"/>
        <v>0</v>
      </c>
      <c r="N601" s="200">
        <f t="shared" si="96"/>
        <v>0</v>
      </c>
      <c r="O601" s="200">
        <f t="shared" si="96"/>
        <v>0</v>
      </c>
    </row>
    <row r="602" spans="2:15" x14ac:dyDescent="0.2">
      <c r="B602" s="333" t="s">
        <v>233</v>
      </c>
      <c r="C602" s="248" t="s">
        <v>152</v>
      </c>
      <c r="D602" s="200">
        <f t="shared" si="96"/>
        <v>22387</v>
      </c>
      <c r="E602" s="200">
        <f t="shared" si="96"/>
        <v>22387</v>
      </c>
      <c r="F602" s="200">
        <f t="shared" si="96"/>
        <v>23453</v>
      </c>
      <c r="G602" s="200">
        <f t="shared" si="96"/>
        <v>28278</v>
      </c>
      <c r="H602" s="200">
        <f t="shared" si="96"/>
        <v>28278</v>
      </c>
      <c r="I602" s="200">
        <f t="shared" si="96"/>
        <v>29583</v>
      </c>
      <c r="J602" s="200">
        <f t="shared" si="96"/>
        <v>29806</v>
      </c>
      <c r="K602" s="200">
        <f t="shared" si="96"/>
        <v>29806</v>
      </c>
      <c r="L602" s="200">
        <f t="shared" si="96"/>
        <v>31182</v>
      </c>
      <c r="M602" s="200">
        <f t="shared" si="96"/>
        <v>0</v>
      </c>
      <c r="N602" s="200">
        <f t="shared" si="96"/>
        <v>0</v>
      </c>
      <c r="O602" s="200">
        <f t="shared" si="96"/>
        <v>0</v>
      </c>
    </row>
    <row r="603" spans="2:15" x14ac:dyDescent="0.2">
      <c r="B603" s="333"/>
      <c r="C603" s="248" t="s">
        <v>153</v>
      </c>
      <c r="D603" s="200">
        <f t="shared" si="96"/>
        <v>16153</v>
      </c>
      <c r="E603" s="200">
        <f t="shared" si="96"/>
        <v>16153</v>
      </c>
      <c r="F603" s="200">
        <f t="shared" si="96"/>
        <v>16922</v>
      </c>
      <c r="G603" s="200">
        <f t="shared" si="96"/>
        <v>20026</v>
      </c>
      <c r="H603" s="200">
        <f t="shared" si="96"/>
        <v>20026</v>
      </c>
      <c r="I603" s="200">
        <f t="shared" si="96"/>
        <v>20939</v>
      </c>
      <c r="J603" s="200">
        <f t="shared" si="96"/>
        <v>20965</v>
      </c>
      <c r="K603" s="200">
        <f t="shared" si="96"/>
        <v>20965</v>
      </c>
      <c r="L603" s="200">
        <f t="shared" si="96"/>
        <v>21920</v>
      </c>
      <c r="M603" s="200">
        <f t="shared" si="96"/>
        <v>0</v>
      </c>
      <c r="N603" s="200">
        <f t="shared" si="96"/>
        <v>0</v>
      </c>
      <c r="O603" s="200">
        <f t="shared" si="96"/>
        <v>0</v>
      </c>
    </row>
    <row r="604" spans="2:15" x14ac:dyDescent="0.2">
      <c r="B604" s="333"/>
      <c r="C604" s="248" t="s">
        <v>154</v>
      </c>
      <c r="D604" s="200">
        <f t="shared" ref="D604:O619" si="97">D484-D564</f>
        <v>21551</v>
      </c>
      <c r="E604" s="200">
        <f t="shared" si="97"/>
        <v>21551</v>
      </c>
      <c r="F604" s="200">
        <f t="shared" si="97"/>
        <v>22578</v>
      </c>
      <c r="G604" s="200">
        <f t="shared" si="97"/>
        <v>23119</v>
      </c>
      <c r="H604" s="200">
        <f t="shared" si="97"/>
        <v>23119</v>
      </c>
      <c r="I604" s="200">
        <f t="shared" si="97"/>
        <v>24181</v>
      </c>
      <c r="J604" s="200">
        <f t="shared" si="97"/>
        <v>24280</v>
      </c>
      <c r="K604" s="200">
        <f t="shared" si="97"/>
        <v>24280</v>
      </c>
      <c r="L604" s="200">
        <f t="shared" si="97"/>
        <v>25394</v>
      </c>
      <c r="M604" s="200">
        <f t="shared" si="97"/>
        <v>0</v>
      </c>
      <c r="N604" s="200">
        <f t="shared" si="97"/>
        <v>0</v>
      </c>
      <c r="O604" s="200">
        <f t="shared" si="97"/>
        <v>0</v>
      </c>
    </row>
    <row r="605" spans="2:15" x14ac:dyDescent="0.2">
      <c r="B605" s="333"/>
      <c r="C605" s="248" t="s">
        <v>217</v>
      </c>
      <c r="D605" s="200">
        <f t="shared" si="97"/>
        <v>17655</v>
      </c>
      <c r="E605" s="200">
        <f t="shared" si="97"/>
        <v>17655</v>
      </c>
      <c r="F605" s="200">
        <f t="shared" si="97"/>
        <v>18495</v>
      </c>
      <c r="G605" s="200">
        <f t="shared" si="97"/>
        <v>17962</v>
      </c>
      <c r="H605" s="200">
        <f t="shared" si="97"/>
        <v>17962</v>
      </c>
      <c r="I605" s="200">
        <f t="shared" si="97"/>
        <v>18778</v>
      </c>
      <c r="J605" s="200">
        <f t="shared" si="97"/>
        <v>18754</v>
      </c>
      <c r="K605" s="200">
        <f t="shared" si="97"/>
        <v>18754</v>
      </c>
      <c r="L605" s="200">
        <f t="shared" si="97"/>
        <v>19605</v>
      </c>
      <c r="M605" s="200">
        <f t="shared" si="97"/>
        <v>0</v>
      </c>
      <c r="N605" s="200">
        <f t="shared" si="97"/>
        <v>0</v>
      </c>
      <c r="O605" s="200">
        <f t="shared" si="97"/>
        <v>0</v>
      </c>
    </row>
    <row r="606" spans="2:15" x14ac:dyDescent="0.2">
      <c r="B606" s="333"/>
      <c r="C606" s="248" t="s">
        <v>155</v>
      </c>
      <c r="D606" s="200">
        <f t="shared" si="97"/>
        <v>17655</v>
      </c>
      <c r="E606" s="200">
        <f t="shared" si="97"/>
        <v>17655</v>
      </c>
      <c r="F606" s="200">
        <f t="shared" si="97"/>
        <v>18495</v>
      </c>
      <c r="G606" s="200">
        <f t="shared" si="97"/>
        <v>24763</v>
      </c>
      <c r="H606" s="200">
        <f t="shared" si="97"/>
        <v>24763</v>
      </c>
      <c r="I606" s="200">
        <f t="shared" si="97"/>
        <v>25903</v>
      </c>
      <c r="J606" s="200">
        <f t="shared" si="97"/>
        <v>25555</v>
      </c>
      <c r="K606" s="200">
        <f t="shared" si="97"/>
        <v>25555</v>
      </c>
      <c r="L606" s="200">
        <f t="shared" si="97"/>
        <v>26729</v>
      </c>
      <c r="M606" s="200">
        <f t="shared" si="97"/>
        <v>0</v>
      </c>
      <c r="N606" s="200">
        <f t="shared" si="97"/>
        <v>0</v>
      </c>
      <c r="O606" s="200">
        <f t="shared" si="97"/>
        <v>0</v>
      </c>
    </row>
    <row r="607" spans="2:15" ht="18" x14ac:dyDescent="0.2">
      <c r="B607" s="333"/>
      <c r="C607" s="248" t="s">
        <v>218</v>
      </c>
      <c r="D607" s="200">
        <f t="shared" si="97"/>
        <v>33807</v>
      </c>
      <c r="E607" s="200">
        <f t="shared" si="97"/>
        <v>33807</v>
      </c>
      <c r="F607" s="200">
        <f t="shared" si="97"/>
        <v>35417</v>
      </c>
      <c r="G607" s="200">
        <f t="shared" si="97"/>
        <v>43942</v>
      </c>
      <c r="H607" s="200">
        <f t="shared" si="97"/>
        <v>43942</v>
      </c>
      <c r="I607" s="200">
        <f t="shared" si="97"/>
        <v>45995</v>
      </c>
      <c r="J607" s="200">
        <f t="shared" si="97"/>
        <v>45618</v>
      </c>
      <c r="K607" s="200">
        <f t="shared" si="97"/>
        <v>45618</v>
      </c>
      <c r="L607" s="200">
        <f t="shared" si="97"/>
        <v>47748</v>
      </c>
      <c r="M607" s="200">
        <f t="shared" si="97"/>
        <v>0</v>
      </c>
      <c r="N607" s="200">
        <f t="shared" si="97"/>
        <v>0</v>
      </c>
      <c r="O607" s="200">
        <f t="shared" si="97"/>
        <v>0</v>
      </c>
    </row>
    <row r="608" spans="2:15" x14ac:dyDescent="0.2">
      <c r="B608" s="333"/>
      <c r="C608" s="248" t="s">
        <v>219</v>
      </c>
      <c r="D608" s="200">
        <f t="shared" si="97"/>
        <v>24456</v>
      </c>
      <c r="E608" s="200">
        <f t="shared" si="97"/>
        <v>24456</v>
      </c>
      <c r="F608" s="200">
        <f t="shared" si="97"/>
        <v>25620</v>
      </c>
      <c r="G608" s="200">
        <f t="shared" si="97"/>
        <v>31564</v>
      </c>
      <c r="H608" s="200">
        <f t="shared" si="97"/>
        <v>31564</v>
      </c>
      <c r="I608" s="200">
        <f t="shared" si="97"/>
        <v>33027</v>
      </c>
      <c r="J608" s="200">
        <f t="shared" si="97"/>
        <v>32356</v>
      </c>
      <c r="K608" s="200">
        <f t="shared" si="97"/>
        <v>32356</v>
      </c>
      <c r="L608" s="200">
        <f t="shared" si="97"/>
        <v>33854</v>
      </c>
      <c r="M608" s="200">
        <f t="shared" si="97"/>
        <v>0</v>
      </c>
      <c r="N608" s="200">
        <f t="shared" si="97"/>
        <v>0</v>
      </c>
      <c r="O608" s="200">
        <f t="shared" si="97"/>
        <v>0</v>
      </c>
    </row>
    <row r="609" spans="2:15" ht="18" x14ac:dyDescent="0.2">
      <c r="B609" s="333"/>
      <c r="C609" s="248" t="s">
        <v>220</v>
      </c>
      <c r="D609" s="200">
        <f t="shared" si="97"/>
        <v>29344</v>
      </c>
      <c r="E609" s="200">
        <f t="shared" si="97"/>
        <v>29344</v>
      </c>
      <c r="F609" s="200">
        <f t="shared" si="97"/>
        <v>30741</v>
      </c>
      <c r="G609" s="200">
        <f t="shared" si="97"/>
        <v>33435</v>
      </c>
      <c r="H609" s="200">
        <f t="shared" si="97"/>
        <v>33435</v>
      </c>
      <c r="I609" s="200">
        <f t="shared" si="97"/>
        <v>34986</v>
      </c>
      <c r="J609" s="200">
        <f t="shared" si="97"/>
        <v>35332</v>
      </c>
      <c r="K609" s="200">
        <f t="shared" si="97"/>
        <v>35332</v>
      </c>
      <c r="L609" s="200">
        <f t="shared" si="97"/>
        <v>36971</v>
      </c>
      <c r="M609" s="200">
        <f t="shared" si="97"/>
        <v>0</v>
      </c>
      <c r="N609" s="200">
        <f t="shared" si="97"/>
        <v>0</v>
      </c>
      <c r="O609" s="200">
        <f t="shared" si="97"/>
        <v>0</v>
      </c>
    </row>
    <row r="610" spans="2:15" x14ac:dyDescent="0.2">
      <c r="B610" s="333" t="s">
        <v>234</v>
      </c>
      <c r="C610" s="248" t="s">
        <v>152</v>
      </c>
      <c r="D610" s="200">
        <f t="shared" si="97"/>
        <v>22387</v>
      </c>
      <c r="E610" s="200">
        <f t="shared" si="97"/>
        <v>22387</v>
      </c>
      <c r="F610" s="200">
        <f t="shared" si="97"/>
        <v>23453</v>
      </c>
      <c r="G610" s="200">
        <f t="shared" si="97"/>
        <v>28278</v>
      </c>
      <c r="H610" s="200">
        <f t="shared" si="97"/>
        <v>28278</v>
      </c>
      <c r="I610" s="200">
        <f t="shared" si="97"/>
        <v>29583</v>
      </c>
      <c r="J610" s="200">
        <f t="shared" si="97"/>
        <v>29806</v>
      </c>
      <c r="K610" s="200">
        <f t="shared" si="97"/>
        <v>29806</v>
      </c>
      <c r="L610" s="200">
        <f t="shared" si="97"/>
        <v>31182</v>
      </c>
      <c r="M610" s="200">
        <f t="shared" si="97"/>
        <v>0</v>
      </c>
      <c r="N610" s="200">
        <f t="shared" si="97"/>
        <v>0</v>
      </c>
      <c r="O610" s="200">
        <f t="shared" si="97"/>
        <v>0</v>
      </c>
    </row>
    <row r="611" spans="2:15" x14ac:dyDescent="0.2">
      <c r="B611" s="333"/>
      <c r="C611" s="248" t="s">
        <v>153</v>
      </c>
      <c r="D611" s="200">
        <f t="shared" si="97"/>
        <v>16153</v>
      </c>
      <c r="E611" s="200">
        <f t="shared" si="97"/>
        <v>16153</v>
      </c>
      <c r="F611" s="200">
        <f t="shared" si="97"/>
        <v>16922</v>
      </c>
      <c r="G611" s="200">
        <f t="shared" si="97"/>
        <v>20026</v>
      </c>
      <c r="H611" s="200">
        <f t="shared" si="97"/>
        <v>20026</v>
      </c>
      <c r="I611" s="200">
        <f t="shared" si="97"/>
        <v>20939</v>
      </c>
      <c r="J611" s="200">
        <f t="shared" si="97"/>
        <v>20965</v>
      </c>
      <c r="K611" s="200">
        <f t="shared" si="97"/>
        <v>20965</v>
      </c>
      <c r="L611" s="200">
        <f t="shared" si="97"/>
        <v>21920</v>
      </c>
      <c r="M611" s="200">
        <f t="shared" si="97"/>
        <v>0</v>
      </c>
      <c r="N611" s="200">
        <f t="shared" si="97"/>
        <v>0</v>
      </c>
      <c r="O611" s="200">
        <f t="shared" si="97"/>
        <v>0</v>
      </c>
    </row>
    <row r="612" spans="2:15" x14ac:dyDescent="0.2">
      <c r="B612" s="333"/>
      <c r="C612" s="248" t="s">
        <v>154</v>
      </c>
      <c r="D612" s="200">
        <f t="shared" si="97"/>
        <v>21551</v>
      </c>
      <c r="E612" s="200">
        <f t="shared" si="97"/>
        <v>21551</v>
      </c>
      <c r="F612" s="200">
        <f t="shared" si="97"/>
        <v>22578</v>
      </c>
      <c r="G612" s="200">
        <f t="shared" si="97"/>
        <v>23119</v>
      </c>
      <c r="H612" s="200">
        <f t="shared" si="97"/>
        <v>23119</v>
      </c>
      <c r="I612" s="200">
        <f t="shared" si="97"/>
        <v>24181</v>
      </c>
      <c r="J612" s="200">
        <f t="shared" si="97"/>
        <v>24280</v>
      </c>
      <c r="K612" s="200">
        <f t="shared" si="97"/>
        <v>24280</v>
      </c>
      <c r="L612" s="200">
        <f t="shared" si="97"/>
        <v>25394</v>
      </c>
      <c r="M612" s="200">
        <f t="shared" si="97"/>
        <v>0</v>
      </c>
      <c r="N612" s="200">
        <f t="shared" si="97"/>
        <v>0</v>
      </c>
      <c r="O612" s="200">
        <f t="shared" si="97"/>
        <v>0</v>
      </c>
    </row>
    <row r="613" spans="2:15" x14ac:dyDescent="0.2">
      <c r="B613" s="333"/>
      <c r="C613" s="248" t="s">
        <v>217</v>
      </c>
      <c r="D613" s="200">
        <f t="shared" si="97"/>
        <v>17655</v>
      </c>
      <c r="E613" s="200">
        <f t="shared" si="97"/>
        <v>17655</v>
      </c>
      <c r="F613" s="200">
        <f t="shared" si="97"/>
        <v>18495</v>
      </c>
      <c r="G613" s="200">
        <f t="shared" si="97"/>
        <v>17962</v>
      </c>
      <c r="H613" s="200">
        <f t="shared" si="97"/>
        <v>17962</v>
      </c>
      <c r="I613" s="200">
        <f t="shared" si="97"/>
        <v>18778</v>
      </c>
      <c r="J613" s="200">
        <f t="shared" si="97"/>
        <v>18754</v>
      </c>
      <c r="K613" s="200">
        <f t="shared" si="97"/>
        <v>18754</v>
      </c>
      <c r="L613" s="200">
        <f t="shared" si="97"/>
        <v>19605</v>
      </c>
      <c r="M613" s="200">
        <f t="shared" si="97"/>
        <v>0</v>
      </c>
      <c r="N613" s="200">
        <f t="shared" si="97"/>
        <v>0</v>
      </c>
      <c r="O613" s="200">
        <f t="shared" si="97"/>
        <v>0</v>
      </c>
    </row>
    <row r="614" spans="2:15" ht="18" x14ac:dyDescent="0.2">
      <c r="B614" s="333"/>
      <c r="C614" s="248" t="s">
        <v>218</v>
      </c>
      <c r="D614" s="200">
        <f t="shared" si="97"/>
        <v>33807</v>
      </c>
      <c r="E614" s="200">
        <f t="shared" si="97"/>
        <v>33807</v>
      </c>
      <c r="F614" s="200">
        <f t="shared" si="97"/>
        <v>35417</v>
      </c>
      <c r="G614" s="200">
        <f t="shared" si="97"/>
        <v>43942</v>
      </c>
      <c r="H614" s="200">
        <f t="shared" si="97"/>
        <v>43942</v>
      </c>
      <c r="I614" s="200">
        <f t="shared" si="97"/>
        <v>45995</v>
      </c>
      <c r="J614" s="200">
        <f t="shared" si="97"/>
        <v>45618</v>
      </c>
      <c r="K614" s="200">
        <f t="shared" si="97"/>
        <v>45618</v>
      </c>
      <c r="L614" s="200">
        <f t="shared" si="97"/>
        <v>47748</v>
      </c>
      <c r="M614" s="200">
        <f t="shared" si="97"/>
        <v>0</v>
      </c>
      <c r="N614" s="200">
        <f t="shared" si="97"/>
        <v>0</v>
      </c>
      <c r="O614" s="200">
        <f t="shared" si="97"/>
        <v>0</v>
      </c>
    </row>
    <row r="615" spans="2:15" ht="18" x14ac:dyDescent="0.2">
      <c r="B615" s="333"/>
      <c r="C615" s="248" t="s">
        <v>220</v>
      </c>
      <c r="D615" s="200">
        <f t="shared" si="97"/>
        <v>29344</v>
      </c>
      <c r="E615" s="200">
        <f t="shared" si="97"/>
        <v>29344</v>
      </c>
      <c r="F615" s="200">
        <f t="shared" si="97"/>
        <v>30741</v>
      </c>
      <c r="G615" s="200">
        <f t="shared" si="97"/>
        <v>33435</v>
      </c>
      <c r="H615" s="200">
        <f t="shared" si="97"/>
        <v>33435</v>
      </c>
      <c r="I615" s="200">
        <f t="shared" si="97"/>
        <v>34986</v>
      </c>
      <c r="J615" s="200">
        <f t="shared" si="97"/>
        <v>35332</v>
      </c>
      <c r="K615" s="200">
        <f t="shared" si="97"/>
        <v>35332</v>
      </c>
      <c r="L615" s="200">
        <f t="shared" si="97"/>
        <v>36971</v>
      </c>
      <c r="M615" s="200">
        <f t="shared" si="97"/>
        <v>0</v>
      </c>
      <c r="N615" s="200">
        <f t="shared" si="97"/>
        <v>0</v>
      </c>
      <c r="O615" s="200">
        <f t="shared" si="97"/>
        <v>0</v>
      </c>
    </row>
    <row r="616" spans="2:15" ht="18" x14ac:dyDescent="0.2">
      <c r="B616" s="333"/>
      <c r="C616" s="248" t="s">
        <v>223</v>
      </c>
      <c r="D616" s="200">
        <f t="shared" si="97"/>
        <v>32248</v>
      </c>
      <c r="E616" s="200">
        <f t="shared" si="97"/>
        <v>32248</v>
      </c>
      <c r="F616" s="200">
        <f t="shared" si="97"/>
        <v>33784</v>
      </c>
      <c r="G616" s="200">
        <f t="shared" si="97"/>
        <v>41880</v>
      </c>
      <c r="H616" s="200">
        <f t="shared" si="97"/>
        <v>41880</v>
      </c>
      <c r="I616" s="200">
        <f t="shared" si="97"/>
        <v>43833</v>
      </c>
      <c r="J616" s="200">
        <f t="shared" si="97"/>
        <v>43409</v>
      </c>
      <c r="K616" s="200">
        <f t="shared" si="97"/>
        <v>43409</v>
      </c>
      <c r="L616" s="200">
        <f t="shared" si="97"/>
        <v>45432</v>
      </c>
      <c r="M616" s="200">
        <f t="shared" si="97"/>
        <v>0</v>
      </c>
      <c r="N616" s="200">
        <f t="shared" si="97"/>
        <v>0</v>
      </c>
      <c r="O616" s="200">
        <f t="shared" si="97"/>
        <v>0</v>
      </c>
    </row>
    <row r="617" spans="2:15" x14ac:dyDescent="0.2">
      <c r="B617" s="333" t="s">
        <v>235</v>
      </c>
      <c r="C617" s="248" t="s">
        <v>152</v>
      </c>
      <c r="D617" s="200">
        <f t="shared" si="97"/>
        <v>22387</v>
      </c>
      <c r="E617" s="200">
        <f t="shared" si="97"/>
        <v>22387</v>
      </c>
      <c r="F617" s="200">
        <f t="shared" si="97"/>
        <v>23453</v>
      </c>
      <c r="G617" s="200">
        <f t="shared" si="97"/>
        <v>28278</v>
      </c>
      <c r="H617" s="200">
        <f t="shared" si="97"/>
        <v>28278</v>
      </c>
      <c r="I617" s="200">
        <f t="shared" si="97"/>
        <v>29583</v>
      </c>
      <c r="J617" s="200">
        <f t="shared" si="97"/>
        <v>29806</v>
      </c>
      <c r="K617" s="200">
        <f t="shared" si="97"/>
        <v>29806</v>
      </c>
      <c r="L617" s="200">
        <f t="shared" si="97"/>
        <v>31182</v>
      </c>
      <c r="M617" s="200">
        <f t="shared" si="97"/>
        <v>0</v>
      </c>
      <c r="N617" s="200">
        <f t="shared" si="97"/>
        <v>0</v>
      </c>
      <c r="O617" s="200">
        <f t="shared" si="97"/>
        <v>0</v>
      </c>
    </row>
    <row r="618" spans="2:15" x14ac:dyDescent="0.2">
      <c r="B618" s="333"/>
      <c r="C618" s="248" t="s">
        <v>154</v>
      </c>
      <c r="D618" s="200">
        <f t="shared" si="97"/>
        <v>28565</v>
      </c>
      <c r="E618" s="200">
        <f t="shared" si="97"/>
        <v>28565</v>
      </c>
      <c r="F618" s="200">
        <f t="shared" si="97"/>
        <v>29925</v>
      </c>
      <c r="G618" s="200">
        <f t="shared" si="97"/>
        <v>32404</v>
      </c>
      <c r="H618" s="200">
        <f t="shared" si="97"/>
        <v>32404</v>
      </c>
      <c r="I618" s="200">
        <f t="shared" si="97"/>
        <v>33906</v>
      </c>
      <c r="J618" s="200">
        <f t="shared" si="97"/>
        <v>34227</v>
      </c>
      <c r="K618" s="200">
        <f t="shared" si="97"/>
        <v>34227</v>
      </c>
      <c r="L618" s="200">
        <f t="shared" si="97"/>
        <v>35814</v>
      </c>
      <c r="M618" s="200">
        <f t="shared" si="97"/>
        <v>0</v>
      </c>
      <c r="N618" s="200">
        <f t="shared" si="97"/>
        <v>0</v>
      </c>
      <c r="O618" s="200">
        <f t="shared" si="97"/>
        <v>0</v>
      </c>
    </row>
    <row r="619" spans="2:15" ht="18" x14ac:dyDescent="0.2">
      <c r="B619" s="333"/>
      <c r="C619" s="248" t="s">
        <v>218</v>
      </c>
      <c r="D619" s="200">
        <f t="shared" si="97"/>
        <v>33807</v>
      </c>
      <c r="E619" s="200">
        <f t="shared" si="97"/>
        <v>33807</v>
      </c>
      <c r="F619" s="200">
        <f t="shared" si="97"/>
        <v>35417</v>
      </c>
      <c r="G619" s="200">
        <f t="shared" si="97"/>
        <v>43942</v>
      </c>
      <c r="H619" s="200">
        <f t="shared" si="97"/>
        <v>43942</v>
      </c>
      <c r="I619" s="200">
        <f t="shared" si="97"/>
        <v>45995</v>
      </c>
      <c r="J619" s="200">
        <f t="shared" si="97"/>
        <v>45618</v>
      </c>
      <c r="K619" s="200">
        <f t="shared" si="97"/>
        <v>45618</v>
      </c>
      <c r="L619" s="200">
        <f t="shared" si="97"/>
        <v>47748</v>
      </c>
      <c r="M619" s="200">
        <f t="shared" si="97"/>
        <v>0</v>
      </c>
      <c r="N619" s="200">
        <f t="shared" si="97"/>
        <v>0</v>
      </c>
      <c r="O619" s="200">
        <f t="shared" si="97"/>
        <v>0</v>
      </c>
    </row>
    <row r="620" spans="2:15" ht="18" x14ac:dyDescent="0.2">
      <c r="B620" s="333"/>
      <c r="C620" s="248" t="s">
        <v>220</v>
      </c>
      <c r="D620" s="200">
        <f t="shared" ref="D620:O624" si="98">D500-D580</f>
        <v>29344</v>
      </c>
      <c r="E620" s="200">
        <f t="shared" si="98"/>
        <v>29344</v>
      </c>
      <c r="F620" s="200">
        <f t="shared" si="98"/>
        <v>30741</v>
      </c>
      <c r="G620" s="200">
        <f t="shared" si="98"/>
        <v>33435</v>
      </c>
      <c r="H620" s="200">
        <f t="shared" si="98"/>
        <v>33435</v>
      </c>
      <c r="I620" s="200">
        <f t="shared" si="98"/>
        <v>34986</v>
      </c>
      <c r="J620" s="200">
        <f t="shared" si="98"/>
        <v>35332</v>
      </c>
      <c r="K620" s="200">
        <f t="shared" si="98"/>
        <v>35332</v>
      </c>
      <c r="L620" s="200">
        <f t="shared" si="98"/>
        <v>36971</v>
      </c>
      <c r="M620" s="200">
        <f t="shared" si="98"/>
        <v>0</v>
      </c>
      <c r="N620" s="200">
        <f t="shared" si="98"/>
        <v>0</v>
      </c>
      <c r="O620" s="200">
        <f t="shared" si="98"/>
        <v>0</v>
      </c>
    </row>
    <row r="621" spans="2:15" ht="18" x14ac:dyDescent="0.2">
      <c r="B621" s="333"/>
      <c r="C621" s="248" t="s">
        <v>223</v>
      </c>
      <c r="D621" s="200">
        <f t="shared" si="98"/>
        <v>32248</v>
      </c>
      <c r="E621" s="200">
        <f t="shared" si="98"/>
        <v>32248</v>
      </c>
      <c r="F621" s="200">
        <f t="shared" si="98"/>
        <v>33784</v>
      </c>
      <c r="G621" s="200">
        <f t="shared" si="98"/>
        <v>41880</v>
      </c>
      <c r="H621" s="200">
        <f t="shared" si="98"/>
        <v>41880</v>
      </c>
      <c r="I621" s="200">
        <f t="shared" si="98"/>
        <v>43833</v>
      </c>
      <c r="J621" s="200">
        <f t="shared" si="98"/>
        <v>43409</v>
      </c>
      <c r="K621" s="200">
        <f t="shared" si="98"/>
        <v>43409</v>
      </c>
      <c r="L621" s="200">
        <f t="shared" si="98"/>
        <v>45432</v>
      </c>
      <c r="M621" s="200">
        <f t="shared" si="98"/>
        <v>0</v>
      </c>
      <c r="N621" s="200">
        <f t="shared" si="98"/>
        <v>0</v>
      </c>
      <c r="O621" s="200">
        <f t="shared" si="98"/>
        <v>0</v>
      </c>
    </row>
    <row r="622" spans="2:15" x14ac:dyDescent="0.2">
      <c r="B622" s="334" t="s">
        <v>175</v>
      </c>
      <c r="C622" s="335"/>
      <c r="D622" s="200">
        <f t="shared" si="98"/>
        <v>3595</v>
      </c>
      <c r="E622" s="200">
        <f t="shared" si="98"/>
        <v>3595</v>
      </c>
      <c r="F622" s="200">
        <f t="shared" si="98"/>
        <v>3744</v>
      </c>
      <c r="G622" s="200">
        <f t="shared" si="98"/>
        <v>4277</v>
      </c>
      <c r="H622" s="200">
        <f t="shared" si="98"/>
        <v>4277</v>
      </c>
      <c r="I622" s="200">
        <f t="shared" si="98"/>
        <v>4446</v>
      </c>
      <c r="J622" s="200">
        <f t="shared" si="98"/>
        <v>4497</v>
      </c>
      <c r="K622" s="200">
        <f t="shared" si="98"/>
        <v>4497</v>
      </c>
      <c r="L622" s="200">
        <f t="shared" si="98"/>
        <v>4673</v>
      </c>
      <c r="M622" s="200">
        <f t="shared" si="98"/>
        <v>0</v>
      </c>
      <c r="N622" s="200">
        <f t="shared" si="98"/>
        <v>0</v>
      </c>
      <c r="O622" s="200">
        <f t="shared" si="98"/>
        <v>0</v>
      </c>
    </row>
    <row r="623" spans="2:15" x14ac:dyDescent="0.2">
      <c r="B623" s="334" t="s">
        <v>176</v>
      </c>
      <c r="C623" s="335"/>
      <c r="D623" s="200">
        <f t="shared" si="98"/>
        <v>27035</v>
      </c>
      <c r="E623" s="200">
        <f t="shared" si="98"/>
        <v>27035</v>
      </c>
      <c r="F623" s="200">
        <f t="shared" si="98"/>
        <v>28162</v>
      </c>
      <c r="G623" s="200">
        <f t="shared" si="98"/>
        <v>34564</v>
      </c>
      <c r="H623" s="200">
        <f t="shared" si="98"/>
        <v>34564</v>
      </c>
      <c r="I623" s="200">
        <f t="shared" si="98"/>
        <v>35971</v>
      </c>
      <c r="J623" s="200">
        <f t="shared" si="98"/>
        <v>37993</v>
      </c>
      <c r="K623" s="200">
        <f t="shared" si="98"/>
        <v>37993</v>
      </c>
      <c r="L623" s="200">
        <f t="shared" si="98"/>
        <v>39541</v>
      </c>
      <c r="M623" s="200">
        <f t="shared" si="98"/>
        <v>0</v>
      </c>
      <c r="N623" s="200">
        <f t="shared" si="98"/>
        <v>0</v>
      </c>
      <c r="O623" s="200">
        <f t="shared" si="98"/>
        <v>0</v>
      </c>
    </row>
    <row r="624" spans="2:15" ht="13.5" thickBot="1" x14ac:dyDescent="0.25">
      <c r="B624" s="336" t="s">
        <v>177</v>
      </c>
      <c r="C624" s="337"/>
      <c r="D624" s="200">
        <f t="shared" si="98"/>
        <v>761</v>
      </c>
      <c r="E624" s="200">
        <f t="shared" si="98"/>
        <v>761</v>
      </c>
      <c r="F624" s="200">
        <f t="shared" si="98"/>
        <v>792</v>
      </c>
      <c r="G624" s="200">
        <f t="shared" si="98"/>
        <v>2360</v>
      </c>
      <c r="H624" s="200">
        <f t="shared" si="98"/>
        <v>2360</v>
      </c>
      <c r="I624" s="200">
        <f t="shared" si="98"/>
        <v>2420</v>
      </c>
      <c r="J624" s="200">
        <f t="shared" si="98"/>
        <v>2753</v>
      </c>
      <c r="K624" s="200">
        <f t="shared" si="98"/>
        <v>2753</v>
      </c>
      <c r="L624" s="200">
        <f t="shared" si="98"/>
        <v>2819</v>
      </c>
      <c r="M624" s="200">
        <f t="shared" si="98"/>
        <v>0</v>
      </c>
      <c r="N624" s="200">
        <f t="shared" si="98"/>
        <v>0</v>
      </c>
      <c r="O624" s="200">
        <f t="shared" si="98"/>
        <v>0</v>
      </c>
    </row>
    <row r="625" spans="2:15" x14ac:dyDescent="0.2">
      <c r="B625" s="341" t="s">
        <v>262</v>
      </c>
      <c r="C625" s="338"/>
      <c r="D625" s="338"/>
      <c r="E625" s="338"/>
      <c r="F625" s="338"/>
      <c r="G625" s="338"/>
      <c r="H625" s="338"/>
      <c r="I625" s="338"/>
      <c r="J625" s="338"/>
      <c r="K625" s="338"/>
      <c r="L625" s="338"/>
      <c r="M625" s="338"/>
      <c r="N625" s="338"/>
      <c r="O625" s="49">
        <f>SUMPRODUCT(D627:O664,'[2]Нормативы ОО'!$D$507:$O$544)</f>
        <v>229906.47887305231</v>
      </c>
    </row>
    <row r="626" spans="2:15" x14ac:dyDescent="0.2">
      <c r="B626" s="180"/>
      <c r="C626" s="180"/>
      <c r="D626" s="241" t="s">
        <v>228</v>
      </c>
      <c r="E626" s="241" t="s">
        <v>229</v>
      </c>
      <c r="F626" s="242" t="s">
        <v>230</v>
      </c>
      <c r="G626" s="241" t="s">
        <v>228</v>
      </c>
      <c r="H626" s="241" t="s">
        <v>229</v>
      </c>
      <c r="I626" s="242" t="s">
        <v>230</v>
      </c>
      <c r="J626" s="241" t="s">
        <v>228</v>
      </c>
      <c r="K626" s="241" t="s">
        <v>229</v>
      </c>
      <c r="L626" s="242" t="s">
        <v>230</v>
      </c>
      <c r="M626" s="241" t="s">
        <v>228</v>
      </c>
      <c r="N626" s="241" t="s">
        <v>229</v>
      </c>
      <c r="O626" s="243" t="s">
        <v>230</v>
      </c>
    </row>
    <row r="627" spans="2:15" x14ac:dyDescent="0.2">
      <c r="B627" s="339" t="s">
        <v>231</v>
      </c>
      <c r="C627" s="247" t="s">
        <v>190</v>
      </c>
      <c r="D627" s="208">
        <f>D467/D547</f>
        <v>1.1191979688822342</v>
      </c>
      <c r="E627" s="208">
        <f t="shared" ref="E627:O627" si="99">E467/E547</f>
        <v>1.1191979688822342</v>
      </c>
      <c r="F627" s="208">
        <f t="shared" si="99"/>
        <v>1.1199189210259608</v>
      </c>
      <c r="G627" s="208">
        <f t="shared" si="99"/>
        <v>1.1187638021513546</v>
      </c>
      <c r="H627" s="208">
        <f t="shared" si="99"/>
        <v>1.1187638021513546</v>
      </c>
      <c r="I627" s="208">
        <f t="shared" si="99"/>
        <v>1.1189623617410678</v>
      </c>
      <c r="J627" s="208">
        <f t="shared" si="99"/>
        <v>1.116564752726517</v>
      </c>
      <c r="K627" s="208">
        <f t="shared" si="99"/>
        <v>1.116564752726517</v>
      </c>
      <c r="L627" s="208">
        <f t="shared" si="99"/>
        <v>1.1167427637917313</v>
      </c>
      <c r="M627" s="208">
        <f t="shared" si="99"/>
        <v>1.116564752726517</v>
      </c>
      <c r="N627" s="208">
        <f t="shared" si="99"/>
        <v>1.116564752726517</v>
      </c>
      <c r="O627" s="208">
        <f t="shared" si="99"/>
        <v>1.1167427637917313</v>
      </c>
    </row>
    <row r="628" spans="2:15" x14ac:dyDescent="0.2">
      <c r="B628" s="340"/>
      <c r="C628" s="248" t="s">
        <v>194</v>
      </c>
      <c r="D628" s="208">
        <f t="shared" ref="D628:O643" si="100">D468/D548</f>
        <v>1.1191979688822342</v>
      </c>
      <c r="E628" s="208">
        <f t="shared" si="100"/>
        <v>1.1166718985903703</v>
      </c>
      <c r="F628" s="208">
        <f t="shared" si="100"/>
        <v>1.1146951033962664</v>
      </c>
      <c r="G628" s="208">
        <f t="shared" si="100"/>
        <v>1.1187638021513546</v>
      </c>
      <c r="H628" s="208">
        <f t="shared" si="100"/>
        <v>1.1164010711620351</v>
      </c>
      <c r="I628" s="208">
        <f t="shared" si="100"/>
        <v>1.1141662381511415</v>
      </c>
      <c r="J628" s="208">
        <f t="shared" si="100"/>
        <v>1.116564752726517</v>
      </c>
      <c r="K628" s="208">
        <f t="shared" si="100"/>
        <v>1.114389987464111</v>
      </c>
      <c r="L628" s="208">
        <f t="shared" si="100"/>
        <v>1.1123235031277927</v>
      </c>
      <c r="M628" s="208">
        <f t="shared" si="100"/>
        <v>1.116564752726517</v>
      </c>
      <c r="N628" s="208">
        <f t="shared" si="100"/>
        <v>1.114389987464111</v>
      </c>
      <c r="O628" s="208">
        <f t="shared" si="100"/>
        <v>1.1123235031277927</v>
      </c>
    </row>
    <row r="629" spans="2:15" x14ac:dyDescent="0.2">
      <c r="B629" s="340"/>
      <c r="C629" s="248" t="s">
        <v>198</v>
      </c>
      <c r="D629" s="208">
        <f t="shared" si="100"/>
        <v>1.1191979688822342</v>
      </c>
      <c r="E629" s="208">
        <f t="shared" si="100"/>
        <v>1.1097022646281183</v>
      </c>
      <c r="F629" s="208">
        <f t="shared" si="100"/>
        <v>1.1099727851375363</v>
      </c>
      <c r="G629" s="208">
        <f t="shared" si="100"/>
        <v>1.1187638021513546</v>
      </c>
      <c r="H629" s="208">
        <f t="shared" si="100"/>
        <v>1.1111967796594975</v>
      </c>
      <c r="I629" s="208">
        <f t="shared" si="100"/>
        <v>1.1113001087223371</v>
      </c>
      <c r="J629" s="208">
        <f t="shared" si="100"/>
        <v>1.116564752726517</v>
      </c>
      <c r="K629" s="208">
        <f t="shared" si="100"/>
        <v>1.1103199794115124</v>
      </c>
      <c r="L629" s="208">
        <f t="shared" si="100"/>
        <v>1.1104082420256054</v>
      </c>
      <c r="M629" s="208">
        <f t="shared" si="100"/>
        <v>1.116564752726517</v>
      </c>
      <c r="N629" s="208">
        <f t="shared" si="100"/>
        <v>1.1103199794115124</v>
      </c>
      <c r="O629" s="208">
        <f t="shared" si="100"/>
        <v>1.1104082420256054</v>
      </c>
    </row>
    <row r="630" spans="2:15" x14ac:dyDescent="0.2">
      <c r="B630" s="340"/>
      <c r="C630" s="248" t="s">
        <v>202</v>
      </c>
      <c r="D630" s="208">
        <f t="shared" si="100"/>
        <v>1.1191979688822342</v>
      </c>
      <c r="E630" s="208">
        <f t="shared" si="100"/>
        <v>1.1174275050244042</v>
      </c>
      <c r="F630" s="208">
        <f t="shared" si="100"/>
        <v>1.1173600960777559</v>
      </c>
      <c r="G630" s="208">
        <f t="shared" si="100"/>
        <v>1.1187638021513546</v>
      </c>
      <c r="H630" s="208">
        <f t="shared" si="100"/>
        <v>1.1165538710446294</v>
      </c>
      <c r="I630" s="208">
        <f t="shared" si="100"/>
        <v>1.116538268843984</v>
      </c>
      <c r="J630" s="208">
        <f t="shared" si="100"/>
        <v>1.116564752726517</v>
      </c>
      <c r="K630" s="208">
        <f t="shared" si="100"/>
        <v>1.1154524272113171</v>
      </c>
      <c r="L630" s="208">
        <f t="shared" si="100"/>
        <v>1.1154297947466827</v>
      </c>
      <c r="M630" s="208">
        <f t="shared" si="100"/>
        <v>1.116564752726517</v>
      </c>
      <c r="N630" s="208">
        <f t="shared" si="100"/>
        <v>1.1154524272113171</v>
      </c>
      <c r="O630" s="208">
        <f t="shared" si="100"/>
        <v>1.1154297947466827</v>
      </c>
    </row>
    <row r="631" spans="2:15" x14ac:dyDescent="0.2">
      <c r="B631" s="340"/>
      <c r="C631" s="248" t="s">
        <v>206</v>
      </c>
      <c r="D631" s="208">
        <f t="shared" si="100"/>
        <v>1.1191979688822342</v>
      </c>
      <c r="E631" s="208">
        <f t="shared" si="100"/>
        <v>1.1219261116606474</v>
      </c>
      <c r="F631" s="208">
        <f t="shared" si="100"/>
        <v>1.121317629961549</v>
      </c>
      <c r="G631" s="208">
        <f t="shared" si="100"/>
        <v>1.1187638021513546</v>
      </c>
      <c r="H631" s="208">
        <f t="shared" si="100"/>
        <v>1.1187221776416951</v>
      </c>
      <c r="I631" s="208">
        <f t="shared" si="100"/>
        <v>1.1184642491060506</v>
      </c>
      <c r="J631" s="208">
        <f t="shared" si="100"/>
        <v>1.116564752726517</v>
      </c>
      <c r="K631" s="208">
        <f t="shared" si="100"/>
        <v>1.1175391961935353</v>
      </c>
      <c r="L631" s="208">
        <f t="shared" si="100"/>
        <v>1.1172917156871618</v>
      </c>
      <c r="M631" s="208">
        <f t="shared" si="100"/>
        <v>1.116564752726517</v>
      </c>
      <c r="N631" s="208">
        <f t="shared" si="100"/>
        <v>1.1175391961935353</v>
      </c>
      <c r="O631" s="208">
        <f t="shared" si="100"/>
        <v>1.1172917156871618</v>
      </c>
    </row>
    <row r="632" spans="2:15" x14ac:dyDescent="0.2">
      <c r="B632" s="340"/>
      <c r="C632" s="248" t="s">
        <v>210</v>
      </c>
      <c r="D632" s="208">
        <f t="shared" si="100"/>
        <v>1.1191979688822342</v>
      </c>
      <c r="E632" s="208">
        <f t="shared" si="100"/>
        <v>1.1209702267514179</v>
      </c>
      <c r="F632" s="208">
        <f t="shared" si="100"/>
        <v>1.1161759785881566</v>
      </c>
      <c r="G632" s="208">
        <f t="shared" si="100"/>
        <v>1.1187638021513546</v>
      </c>
      <c r="H632" s="208">
        <f t="shared" si="100"/>
        <v>1.1187530330485422</v>
      </c>
      <c r="I632" s="208">
        <f t="shared" si="100"/>
        <v>1.1149343182689293</v>
      </c>
      <c r="J632" s="208">
        <f t="shared" si="100"/>
        <v>1.116564752726517</v>
      </c>
      <c r="K632" s="208">
        <f t="shared" si="100"/>
        <v>1.1177844551769442</v>
      </c>
      <c r="L632" s="208">
        <f t="shared" si="100"/>
        <v>1.1139094183091363</v>
      </c>
      <c r="M632" s="208">
        <f t="shared" si="100"/>
        <v>1.116564752726517</v>
      </c>
      <c r="N632" s="208">
        <f t="shared" si="100"/>
        <v>1.1177844551769442</v>
      </c>
      <c r="O632" s="208">
        <f t="shared" si="100"/>
        <v>1.1139094183091363</v>
      </c>
    </row>
    <row r="633" spans="2:15" x14ac:dyDescent="0.2">
      <c r="B633" s="340"/>
      <c r="C633" s="248" t="s">
        <v>214</v>
      </c>
      <c r="D633" s="208">
        <f t="shared" si="100"/>
        <v>1.1191979688822342</v>
      </c>
      <c r="E633" s="208">
        <f t="shared" si="100"/>
        <v>1.1181960084736313</v>
      </c>
      <c r="F633" s="208">
        <f t="shared" si="100"/>
        <v>1.1097246256489253</v>
      </c>
      <c r="G633" s="208">
        <f t="shared" si="100"/>
        <v>1.1187638021513546</v>
      </c>
      <c r="H633" s="208">
        <f t="shared" si="100"/>
        <v>1.11884643403988</v>
      </c>
      <c r="I633" s="208">
        <f t="shared" si="100"/>
        <v>1.1115621045373161</v>
      </c>
      <c r="J633" s="208">
        <f t="shared" si="100"/>
        <v>1.116564752726517</v>
      </c>
      <c r="K633" s="208">
        <f t="shared" si="100"/>
        <v>1.1182645683298424</v>
      </c>
      <c r="L633" s="208">
        <f t="shared" si="100"/>
        <v>1.1106593076518736</v>
      </c>
      <c r="M633" s="208">
        <f t="shared" si="100"/>
        <v>1.116564752726517</v>
      </c>
      <c r="N633" s="208">
        <f t="shared" si="100"/>
        <v>1.1182645683298424</v>
      </c>
      <c r="O633" s="208">
        <f t="shared" si="100"/>
        <v>1.1106593076518736</v>
      </c>
    </row>
    <row r="634" spans="2:15" x14ac:dyDescent="0.2">
      <c r="B634" s="333" t="s">
        <v>232</v>
      </c>
      <c r="C634" s="248" t="s">
        <v>152</v>
      </c>
      <c r="D634" s="208">
        <f t="shared" si="100"/>
        <v>1.0854005837777951</v>
      </c>
      <c r="E634" s="208">
        <f t="shared" si="100"/>
        <v>1.0854005837777951</v>
      </c>
      <c r="F634" s="208">
        <f t="shared" si="100"/>
        <v>1.0856418048131971</v>
      </c>
      <c r="G634" s="208">
        <f t="shared" si="100"/>
        <v>1.0899097999964464</v>
      </c>
      <c r="H634" s="208">
        <f t="shared" si="100"/>
        <v>1.0899097999964464</v>
      </c>
      <c r="I634" s="208">
        <f t="shared" si="100"/>
        <v>1.0899525969838557</v>
      </c>
      <c r="J634" s="208">
        <f t="shared" si="100"/>
        <v>1.0899559927517473</v>
      </c>
      <c r="K634" s="208">
        <f t="shared" si="100"/>
        <v>1.0899559927517473</v>
      </c>
      <c r="L634" s="208">
        <f t="shared" si="100"/>
        <v>1.0899929050567596</v>
      </c>
      <c r="M634" s="208"/>
      <c r="N634" s="208"/>
      <c r="O634" s="208"/>
    </row>
    <row r="635" spans="2:15" x14ac:dyDescent="0.2">
      <c r="B635" s="333"/>
      <c r="C635" s="248" t="s">
        <v>153</v>
      </c>
      <c r="D635" s="208">
        <f t="shared" si="100"/>
        <v>1.0854324179118424</v>
      </c>
      <c r="E635" s="208">
        <f t="shared" si="100"/>
        <v>1.0854324179118424</v>
      </c>
      <c r="F635" s="208">
        <f t="shared" si="100"/>
        <v>1.085669666096527</v>
      </c>
      <c r="G635" s="208">
        <f t="shared" si="100"/>
        <v>1.0902712104278127</v>
      </c>
      <c r="H635" s="208">
        <f t="shared" si="100"/>
        <v>1.0902712104278127</v>
      </c>
      <c r="I635" s="208">
        <f t="shared" si="100"/>
        <v>1.090301510394623</v>
      </c>
      <c r="J635" s="208">
        <f t="shared" si="100"/>
        <v>1.09030189012765</v>
      </c>
      <c r="K635" s="208">
        <f t="shared" si="100"/>
        <v>1.09030189012765</v>
      </c>
      <c r="L635" s="208">
        <f t="shared" si="100"/>
        <v>1.0903235921990519</v>
      </c>
      <c r="M635" s="208"/>
      <c r="N635" s="208"/>
      <c r="O635" s="208"/>
    </row>
    <row r="636" spans="2:15" x14ac:dyDescent="0.2">
      <c r="B636" s="333"/>
      <c r="C636" s="248" t="s">
        <v>154</v>
      </c>
      <c r="D636" s="208">
        <f t="shared" si="100"/>
        <v>1.0864371772805508</v>
      </c>
      <c r="E636" s="208">
        <f t="shared" si="100"/>
        <v>1.0864371772805508</v>
      </c>
      <c r="F636" s="208">
        <f t="shared" si="100"/>
        <v>1.0866398313206824</v>
      </c>
      <c r="G636" s="208">
        <f t="shared" si="100"/>
        <v>1.0899097999964464</v>
      </c>
      <c r="H636" s="208">
        <f t="shared" si="100"/>
        <v>1.0899097999964464</v>
      </c>
      <c r="I636" s="208">
        <f t="shared" si="100"/>
        <v>1.0899525969838557</v>
      </c>
      <c r="J636" s="208">
        <f t="shared" si="100"/>
        <v>1.0899559927517473</v>
      </c>
      <c r="K636" s="208">
        <f t="shared" si="100"/>
        <v>1.0899559927517473</v>
      </c>
      <c r="L636" s="208">
        <f t="shared" si="100"/>
        <v>1.0899929050567596</v>
      </c>
      <c r="M636" s="208"/>
      <c r="N636" s="208"/>
      <c r="O636" s="208"/>
    </row>
    <row r="637" spans="2:15" x14ac:dyDescent="0.2">
      <c r="B637" s="333"/>
      <c r="C637" s="248" t="s">
        <v>217</v>
      </c>
      <c r="D637" s="208">
        <f t="shared" si="100"/>
        <v>1.0865422026790843</v>
      </c>
      <c r="E637" s="208">
        <f t="shared" si="100"/>
        <v>1.0865422026790843</v>
      </c>
      <c r="F637" s="208">
        <f t="shared" si="100"/>
        <v>1.086738152643586</v>
      </c>
      <c r="G637" s="208">
        <f t="shared" si="100"/>
        <v>1.0902712104278127</v>
      </c>
      <c r="H637" s="208">
        <f t="shared" si="100"/>
        <v>1.0902712104278127</v>
      </c>
      <c r="I637" s="208">
        <f t="shared" si="100"/>
        <v>1.090301510394623</v>
      </c>
      <c r="J637" s="208">
        <f t="shared" si="100"/>
        <v>1.09030189012765</v>
      </c>
      <c r="K637" s="208">
        <f t="shared" si="100"/>
        <v>1.09030189012765</v>
      </c>
      <c r="L637" s="208">
        <f t="shared" si="100"/>
        <v>1.0903235921990519</v>
      </c>
      <c r="M637" s="208"/>
      <c r="N637" s="208"/>
      <c r="O637" s="208"/>
    </row>
    <row r="638" spans="2:15" x14ac:dyDescent="0.2">
      <c r="B638" s="333"/>
      <c r="C638" s="248" t="s">
        <v>155</v>
      </c>
      <c r="D638" s="208">
        <f t="shared" si="100"/>
        <v>1.0865422026790843</v>
      </c>
      <c r="E638" s="208">
        <f t="shared" si="100"/>
        <v>1.0865422026790843</v>
      </c>
      <c r="F638" s="208">
        <f t="shared" si="100"/>
        <v>1.086738152643586</v>
      </c>
      <c r="G638" s="208">
        <f t="shared" si="100"/>
        <v>1.0904546220051587</v>
      </c>
      <c r="H638" s="208">
        <f t="shared" si="100"/>
        <v>1.0904546220051587</v>
      </c>
      <c r="I638" s="208">
        <f t="shared" si="100"/>
        <v>1.0904707932265323</v>
      </c>
      <c r="J638" s="208">
        <f t="shared" si="100"/>
        <v>1.0904608512648715</v>
      </c>
      <c r="K638" s="208">
        <f t="shared" si="100"/>
        <v>1.0904608512648715</v>
      </c>
      <c r="L638" s="208">
        <f t="shared" si="100"/>
        <v>1.0904805820268471</v>
      </c>
      <c r="M638" s="208"/>
      <c r="N638" s="208"/>
      <c r="O638" s="208"/>
    </row>
    <row r="639" spans="2:15" ht="18" x14ac:dyDescent="0.2">
      <c r="B639" s="333"/>
      <c r="C639" s="248" t="s">
        <v>218</v>
      </c>
      <c r="D639" s="208">
        <f t="shared" si="100"/>
        <v>1.0886025004777429</v>
      </c>
      <c r="E639" s="208">
        <f t="shared" si="100"/>
        <v>1.0886025004777429</v>
      </c>
      <c r="F639" s="208">
        <f t="shared" si="100"/>
        <v>1.0887077849832838</v>
      </c>
      <c r="G639" s="208">
        <f t="shared" si="100"/>
        <v>1.0904793085385018</v>
      </c>
      <c r="H639" s="208">
        <f t="shared" si="100"/>
        <v>1.0904793085385018</v>
      </c>
      <c r="I639" s="208">
        <f t="shared" si="100"/>
        <v>1.090494423172965</v>
      </c>
      <c r="J639" s="208">
        <f t="shared" si="100"/>
        <v>1.0904957990183846</v>
      </c>
      <c r="K639" s="208">
        <f t="shared" si="100"/>
        <v>1.0904957990183846</v>
      </c>
      <c r="L639" s="208">
        <f t="shared" si="100"/>
        <v>1.0905091137649277</v>
      </c>
      <c r="M639" s="208"/>
      <c r="N639" s="208"/>
      <c r="O639" s="208"/>
    </row>
    <row r="640" spans="2:15" x14ac:dyDescent="0.2">
      <c r="B640" s="333"/>
      <c r="C640" s="248" t="s">
        <v>219</v>
      </c>
      <c r="D640" s="208">
        <f t="shared" si="100"/>
        <v>1.0878869806938045</v>
      </c>
      <c r="E640" s="208">
        <f t="shared" si="100"/>
        <v>1.0878869806938045</v>
      </c>
      <c r="F640" s="208">
        <f t="shared" si="100"/>
        <v>1.0880195006981832</v>
      </c>
      <c r="G640" s="208">
        <f t="shared" si="100"/>
        <v>1.09054008118214</v>
      </c>
      <c r="H640" s="208">
        <f t="shared" si="100"/>
        <v>1.09054008118214</v>
      </c>
      <c r="I640" s="208">
        <f t="shared" si="100"/>
        <v>1.0905527954456598</v>
      </c>
      <c r="J640" s="208">
        <f t="shared" si="100"/>
        <v>1.0905496050537498</v>
      </c>
      <c r="K640" s="208">
        <f t="shared" si="100"/>
        <v>1.0905496050537498</v>
      </c>
      <c r="L640" s="208">
        <f t="shared" si="100"/>
        <v>1.0905580131936361</v>
      </c>
      <c r="M640" s="208"/>
      <c r="N640" s="208"/>
      <c r="O640" s="208"/>
    </row>
    <row r="641" spans="2:15" ht="18" x14ac:dyDescent="0.2">
      <c r="B641" s="333"/>
      <c r="C641" s="248" t="s">
        <v>220</v>
      </c>
      <c r="D641" s="208">
        <f t="shared" si="100"/>
        <v>1.087999084688462</v>
      </c>
      <c r="E641" s="208">
        <f t="shared" si="100"/>
        <v>1.087999084688462</v>
      </c>
      <c r="F641" s="208">
        <f t="shared" si="100"/>
        <v>1.0881284454050706</v>
      </c>
      <c r="G641" s="208">
        <f t="shared" si="100"/>
        <v>1.0903189095517678</v>
      </c>
      <c r="H641" s="208">
        <f t="shared" si="100"/>
        <v>1.0903189095517678</v>
      </c>
      <c r="I641" s="208">
        <f t="shared" si="100"/>
        <v>1.0903436110305864</v>
      </c>
      <c r="J641" s="208">
        <f t="shared" si="100"/>
        <v>1.0903534798258958</v>
      </c>
      <c r="K641" s="208">
        <f t="shared" si="100"/>
        <v>1.0903534798258958</v>
      </c>
      <c r="L641" s="208">
        <f t="shared" si="100"/>
        <v>1.0903752057899894</v>
      </c>
      <c r="M641" s="208"/>
      <c r="N641" s="208"/>
      <c r="O641" s="208"/>
    </row>
    <row r="642" spans="2:15" x14ac:dyDescent="0.2">
      <c r="B642" s="333" t="s">
        <v>233</v>
      </c>
      <c r="C642" s="248" t="s">
        <v>152</v>
      </c>
      <c r="D642" s="208">
        <f t="shared" si="100"/>
        <v>1.0846463019468611</v>
      </c>
      <c r="E642" s="208">
        <f t="shared" si="100"/>
        <v>1.0846463019468611</v>
      </c>
      <c r="F642" s="208">
        <f t="shared" si="100"/>
        <v>1.084908187795059</v>
      </c>
      <c r="G642" s="208">
        <f t="shared" si="100"/>
        <v>1.0878335145208884</v>
      </c>
      <c r="H642" s="208">
        <f t="shared" si="100"/>
        <v>1.0878335145208884</v>
      </c>
      <c r="I642" s="208">
        <f t="shared" si="100"/>
        <v>1.0879569476860869</v>
      </c>
      <c r="J642" s="208">
        <f t="shared" si="100"/>
        <v>1.0879788421009133</v>
      </c>
      <c r="K642" s="208">
        <f t="shared" si="100"/>
        <v>1.0879788421009133</v>
      </c>
      <c r="L642" s="208">
        <f t="shared" si="100"/>
        <v>1.0880989311838347</v>
      </c>
      <c r="M642" s="208"/>
      <c r="N642" s="208"/>
      <c r="O642" s="208"/>
    </row>
    <row r="643" spans="2:15" x14ac:dyDescent="0.2">
      <c r="B643" s="333"/>
      <c r="C643" s="248" t="s">
        <v>153</v>
      </c>
      <c r="D643" s="208">
        <f t="shared" si="100"/>
        <v>1.0847406055073787</v>
      </c>
      <c r="E643" s="208">
        <f t="shared" si="100"/>
        <v>1.0847406055073787</v>
      </c>
      <c r="F643" s="208">
        <f t="shared" si="100"/>
        <v>1.0849980159427788</v>
      </c>
      <c r="G643" s="208">
        <f t="shared" si="100"/>
        <v>1.0886608344549125</v>
      </c>
      <c r="H643" s="208">
        <f t="shared" si="100"/>
        <v>1.0886608344549125</v>
      </c>
      <c r="I643" s="208">
        <f t="shared" si="100"/>
        <v>1.0887512768671932</v>
      </c>
      <c r="J643" s="208">
        <f t="shared" si="100"/>
        <v>1.0887531380044619</v>
      </c>
      <c r="K643" s="208">
        <f t="shared" si="100"/>
        <v>1.0887531380044619</v>
      </c>
      <c r="L643" s="208">
        <f t="shared" si="100"/>
        <v>1.0888391735363017</v>
      </c>
      <c r="M643" s="208"/>
      <c r="N643" s="208"/>
      <c r="O643" s="208"/>
    </row>
    <row r="644" spans="2:15" x14ac:dyDescent="0.2">
      <c r="B644" s="333"/>
      <c r="C644" s="248" t="s">
        <v>154</v>
      </c>
      <c r="D644" s="208">
        <f t="shared" ref="D644:L659" si="101">D484/D564</f>
        <v>1.0855140724633656</v>
      </c>
      <c r="E644" s="208">
        <f t="shared" si="101"/>
        <v>1.0855140724633656</v>
      </c>
      <c r="F644" s="208">
        <f t="shared" si="101"/>
        <v>1.0857445588397254</v>
      </c>
      <c r="G644" s="208">
        <f t="shared" si="101"/>
        <v>1.0882734763384778</v>
      </c>
      <c r="H644" s="208">
        <f t="shared" si="101"/>
        <v>1.0882734763384778</v>
      </c>
      <c r="I644" s="208">
        <f t="shared" si="101"/>
        <v>1.088386985938351</v>
      </c>
      <c r="J644" s="208">
        <f t="shared" si="101"/>
        <v>1.0883937672928499</v>
      </c>
      <c r="K644" s="208">
        <f t="shared" si="101"/>
        <v>1.0883937672928499</v>
      </c>
      <c r="L644" s="208">
        <f t="shared" si="101"/>
        <v>1.0884996462662795</v>
      </c>
      <c r="M644" s="208"/>
      <c r="N644" s="208"/>
      <c r="O644" s="208"/>
    </row>
    <row r="645" spans="2:15" x14ac:dyDescent="0.2">
      <c r="B645" s="333"/>
      <c r="C645" s="248" t="s">
        <v>217</v>
      </c>
      <c r="D645" s="208">
        <f t="shared" si="101"/>
        <v>1.0857646681628728</v>
      </c>
      <c r="E645" s="208">
        <f t="shared" si="101"/>
        <v>1.0857646681628728</v>
      </c>
      <c r="F645" s="208">
        <f t="shared" si="101"/>
        <v>1.0859784670311279</v>
      </c>
      <c r="G645" s="208">
        <f t="shared" si="101"/>
        <v>1.0889855488895384</v>
      </c>
      <c r="H645" s="208">
        <f t="shared" si="101"/>
        <v>1.0889855488895384</v>
      </c>
      <c r="I645" s="208">
        <f t="shared" si="101"/>
        <v>1.0890678657483825</v>
      </c>
      <c r="J645" s="208">
        <f t="shared" si="101"/>
        <v>1.089060904665796</v>
      </c>
      <c r="K645" s="208">
        <f t="shared" si="101"/>
        <v>1.089060904665796</v>
      </c>
      <c r="L645" s="208">
        <f t="shared" si="101"/>
        <v>1.0891395678742908</v>
      </c>
      <c r="M645" s="208"/>
      <c r="N645" s="208"/>
      <c r="O645" s="208"/>
    </row>
    <row r="646" spans="2:15" x14ac:dyDescent="0.2">
      <c r="B646" s="333"/>
      <c r="C646" s="248" t="s">
        <v>155</v>
      </c>
      <c r="D646" s="208">
        <f t="shared" si="101"/>
        <v>1.0857646681628728</v>
      </c>
      <c r="E646" s="208">
        <f t="shared" si="101"/>
        <v>1.0857646681628728</v>
      </c>
      <c r="F646" s="208">
        <f t="shared" si="101"/>
        <v>1.0859784670311279</v>
      </c>
      <c r="G646" s="208">
        <f t="shared" si="101"/>
        <v>1.0894791613970933</v>
      </c>
      <c r="H646" s="208">
        <f t="shared" si="101"/>
        <v>1.0894791613970933</v>
      </c>
      <c r="I646" s="208">
        <f t="shared" si="101"/>
        <v>1.0895408366086274</v>
      </c>
      <c r="J646" s="208">
        <f t="shared" si="101"/>
        <v>1.0895196659520507</v>
      </c>
      <c r="K646" s="208">
        <f t="shared" si="101"/>
        <v>1.0895196659520507</v>
      </c>
      <c r="L646" s="208">
        <f t="shared" si="101"/>
        <v>1.0895755975281169</v>
      </c>
      <c r="M646" s="208"/>
      <c r="N646" s="208"/>
      <c r="O646" s="208"/>
    </row>
    <row r="647" spans="2:15" ht="18" x14ac:dyDescent="0.2">
      <c r="B647" s="333"/>
      <c r="C647" s="248" t="s">
        <v>218</v>
      </c>
      <c r="D647" s="208">
        <f t="shared" si="101"/>
        <v>1.0878042319110088</v>
      </c>
      <c r="E647" s="208">
        <f t="shared" si="101"/>
        <v>1.0878042319110088</v>
      </c>
      <c r="F647" s="208">
        <f t="shared" si="101"/>
        <v>1.0879370533874275</v>
      </c>
      <c r="G647" s="208">
        <f t="shared" si="101"/>
        <v>1.0898157573081844</v>
      </c>
      <c r="H647" s="208">
        <f t="shared" si="101"/>
        <v>1.0898157573081844</v>
      </c>
      <c r="I647" s="208">
        <f t="shared" si="101"/>
        <v>1.0898613640093466</v>
      </c>
      <c r="J647" s="208">
        <f t="shared" si="101"/>
        <v>1.0898515670548194</v>
      </c>
      <c r="K647" s="208">
        <f t="shared" si="101"/>
        <v>1.0898515670548194</v>
      </c>
      <c r="L647" s="208">
        <f t="shared" si="101"/>
        <v>1.0898951712504141</v>
      </c>
      <c r="M647" s="208"/>
      <c r="N647" s="208"/>
      <c r="O647" s="208"/>
    </row>
    <row r="648" spans="2:15" x14ac:dyDescent="0.2">
      <c r="B648" s="333"/>
      <c r="C648" s="248" t="s">
        <v>219</v>
      </c>
      <c r="D648" s="208">
        <f t="shared" si="101"/>
        <v>1.0871104588829088</v>
      </c>
      <c r="E648" s="208">
        <f t="shared" si="101"/>
        <v>1.0871104588829088</v>
      </c>
      <c r="F648" s="208">
        <f t="shared" si="101"/>
        <v>1.0872702003944532</v>
      </c>
      <c r="G648" s="208">
        <f t="shared" si="101"/>
        <v>1.0897625121218066</v>
      </c>
      <c r="H648" s="208">
        <f t="shared" si="101"/>
        <v>1.0897625121218066</v>
      </c>
      <c r="I648" s="208">
        <f t="shared" si="101"/>
        <v>1.0898090263142868</v>
      </c>
      <c r="J648" s="208">
        <f t="shared" si="101"/>
        <v>1.0897877406267604</v>
      </c>
      <c r="K648" s="208">
        <f t="shared" si="101"/>
        <v>1.0897877406267604</v>
      </c>
      <c r="L648" s="208">
        <f t="shared" si="101"/>
        <v>1.0898329596263816</v>
      </c>
      <c r="M648" s="208"/>
      <c r="N648" s="208"/>
      <c r="O648" s="208"/>
    </row>
    <row r="649" spans="2:15" ht="18" x14ac:dyDescent="0.2">
      <c r="B649" s="333"/>
      <c r="C649" s="248" t="s">
        <v>220</v>
      </c>
      <c r="D649" s="208">
        <f t="shared" si="101"/>
        <v>1.0868599980463605</v>
      </c>
      <c r="E649" s="208">
        <f t="shared" si="101"/>
        <v>1.0868599980463605</v>
      </c>
      <c r="F649" s="208">
        <f t="shared" si="101"/>
        <v>1.0870309921040489</v>
      </c>
      <c r="G649" s="208">
        <f t="shared" si="101"/>
        <v>1.0890438867716499</v>
      </c>
      <c r="H649" s="208">
        <f t="shared" si="101"/>
        <v>1.0890438867716499</v>
      </c>
      <c r="I649" s="208">
        <f t="shared" si="101"/>
        <v>1.0891185955402494</v>
      </c>
      <c r="J649" s="208">
        <f t="shared" si="101"/>
        <v>1.0891364621412227</v>
      </c>
      <c r="K649" s="208">
        <f t="shared" si="101"/>
        <v>1.0891364621412227</v>
      </c>
      <c r="L649" s="208">
        <f t="shared" si="101"/>
        <v>1.0892079838624058</v>
      </c>
      <c r="M649" s="208"/>
      <c r="N649" s="208"/>
      <c r="O649" s="208"/>
    </row>
    <row r="650" spans="2:15" x14ac:dyDescent="0.2">
      <c r="B650" s="333" t="s">
        <v>234</v>
      </c>
      <c r="C650" s="248" t="s">
        <v>152</v>
      </c>
      <c r="D650" s="208">
        <f t="shared" si="101"/>
        <v>1.0846463019468611</v>
      </c>
      <c r="E650" s="208">
        <f t="shared" si="101"/>
        <v>1.0846463019468611</v>
      </c>
      <c r="F650" s="208">
        <f t="shared" si="101"/>
        <v>1.084908187795059</v>
      </c>
      <c r="G650" s="208">
        <f t="shared" si="101"/>
        <v>1.0878335145208884</v>
      </c>
      <c r="H650" s="208">
        <f t="shared" si="101"/>
        <v>1.0878335145208884</v>
      </c>
      <c r="I650" s="208">
        <f t="shared" si="101"/>
        <v>1.0879569476860869</v>
      </c>
      <c r="J650" s="208">
        <f t="shared" si="101"/>
        <v>1.0879788421009133</v>
      </c>
      <c r="K650" s="208">
        <f t="shared" si="101"/>
        <v>1.0879788421009133</v>
      </c>
      <c r="L650" s="208">
        <f t="shared" si="101"/>
        <v>1.0880989311838347</v>
      </c>
      <c r="M650" s="208"/>
      <c r="N650" s="208"/>
      <c r="O650" s="208"/>
    </row>
    <row r="651" spans="2:15" x14ac:dyDescent="0.2">
      <c r="B651" s="333"/>
      <c r="C651" s="248" t="s">
        <v>153</v>
      </c>
      <c r="D651" s="208">
        <f t="shared" si="101"/>
        <v>1.0847406055073787</v>
      </c>
      <c r="E651" s="208">
        <f t="shared" si="101"/>
        <v>1.0847406055073787</v>
      </c>
      <c r="F651" s="208">
        <f t="shared" si="101"/>
        <v>1.0849980159427788</v>
      </c>
      <c r="G651" s="208">
        <f t="shared" si="101"/>
        <v>1.0886608344549125</v>
      </c>
      <c r="H651" s="208">
        <f t="shared" si="101"/>
        <v>1.0886608344549125</v>
      </c>
      <c r="I651" s="208">
        <f t="shared" si="101"/>
        <v>1.0887512768671932</v>
      </c>
      <c r="J651" s="208">
        <f t="shared" si="101"/>
        <v>1.0887531380044619</v>
      </c>
      <c r="K651" s="208">
        <f t="shared" si="101"/>
        <v>1.0887531380044619</v>
      </c>
      <c r="L651" s="208">
        <f t="shared" si="101"/>
        <v>1.0888391735363017</v>
      </c>
      <c r="M651" s="208"/>
      <c r="N651" s="208"/>
      <c r="O651" s="208"/>
    </row>
    <row r="652" spans="2:15" x14ac:dyDescent="0.2">
      <c r="B652" s="333"/>
      <c r="C652" s="248" t="s">
        <v>154</v>
      </c>
      <c r="D652" s="208">
        <f t="shared" si="101"/>
        <v>1.0855140724633656</v>
      </c>
      <c r="E652" s="208">
        <f t="shared" si="101"/>
        <v>1.0855140724633656</v>
      </c>
      <c r="F652" s="208">
        <f t="shared" si="101"/>
        <v>1.0857445588397254</v>
      </c>
      <c r="G652" s="208">
        <f t="shared" si="101"/>
        <v>1.0882734763384778</v>
      </c>
      <c r="H652" s="208">
        <f t="shared" si="101"/>
        <v>1.0882734763384778</v>
      </c>
      <c r="I652" s="208">
        <f t="shared" si="101"/>
        <v>1.088386985938351</v>
      </c>
      <c r="J652" s="208">
        <f t="shared" si="101"/>
        <v>1.0883937672928499</v>
      </c>
      <c r="K652" s="208">
        <f t="shared" si="101"/>
        <v>1.0883937672928499</v>
      </c>
      <c r="L652" s="208">
        <f t="shared" si="101"/>
        <v>1.0884996462662795</v>
      </c>
      <c r="M652" s="208"/>
      <c r="N652" s="208"/>
      <c r="O652" s="208"/>
    </row>
    <row r="653" spans="2:15" x14ac:dyDescent="0.2">
      <c r="B653" s="333"/>
      <c r="C653" s="248" t="s">
        <v>217</v>
      </c>
      <c r="D653" s="208">
        <f t="shared" si="101"/>
        <v>1.0857646681628728</v>
      </c>
      <c r="E653" s="208">
        <f t="shared" si="101"/>
        <v>1.0857646681628728</v>
      </c>
      <c r="F653" s="208">
        <f t="shared" si="101"/>
        <v>1.0859784670311279</v>
      </c>
      <c r="G653" s="208">
        <f t="shared" si="101"/>
        <v>1.0889855488895384</v>
      </c>
      <c r="H653" s="208">
        <f t="shared" si="101"/>
        <v>1.0889855488895384</v>
      </c>
      <c r="I653" s="208">
        <f t="shared" si="101"/>
        <v>1.0890678657483825</v>
      </c>
      <c r="J653" s="208">
        <f t="shared" si="101"/>
        <v>1.089060904665796</v>
      </c>
      <c r="K653" s="208">
        <f t="shared" si="101"/>
        <v>1.089060904665796</v>
      </c>
      <c r="L653" s="208">
        <f t="shared" si="101"/>
        <v>1.0891395678742908</v>
      </c>
      <c r="M653" s="208"/>
      <c r="N653" s="208"/>
      <c r="O653" s="208"/>
    </row>
    <row r="654" spans="2:15" ht="18" x14ac:dyDescent="0.2">
      <c r="B654" s="333"/>
      <c r="C654" s="248" t="s">
        <v>218</v>
      </c>
      <c r="D654" s="208">
        <f t="shared" si="101"/>
        <v>1.0878042319110088</v>
      </c>
      <c r="E654" s="208">
        <f t="shared" si="101"/>
        <v>1.0878042319110088</v>
      </c>
      <c r="F654" s="208">
        <f t="shared" si="101"/>
        <v>1.0879370533874275</v>
      </c>
      <c r="G654" s="208">
        <f t="shared" si="101"/>
        <v>1.0898157573081844</v>
      </c>
      <c r="H654" s="208">
        <f t="shared" si="101"/>
        <v>1.0898157573081844</v>
      </c>
      <c r="I654" s="208">
        <f t="shared" si="101"/>
        <v>1.0898613640093466</v>
      </c>
      <c r="J654" s="208">
        <f t="shared" si="101"/>
        <v>1.0898515670548194</v>
      </c>
      <c r="K654" s="208">
        <f t="shared" si="101"/>
        <v>1.0898515670548194</v>
      </c>
      <c r="L654" s="208">
        <f t="shared" si="101"/>
        <v>1.0898951712504141</v>
      </c>
      <c r="M654" s="208"/>
      <c r="N654" s="208"/>
      <c r="O654" s="208"/>
    </row>
    <row r="655" spans="2:15" ht="18" x14ac:dyDescent="0.2">
      <c r="B655" s="333"/>
      <c r="C655" s="248" t="s">
        <v>220</v>
      </c>
      <c r="D655" s="208">
        <f t="shared" si="101"/>
        <v>1.0868599980463605</v>
      </c>
      <c r="E655" s="208">
        <f t="shared" si="101"/>
        <v>1.0868599980463605</v>
      </c>
      <c r="F655" s="208">
        <f t="shared" si="101"/>
        <v>1.0870309921040489</v>
      </c>
      <c r="G655" s="208">
        <f t="shared" si="101"/>
        <v>1.0890438867716499</v>
      </c>
      <c r="H655" s="208">
        <f t="shared" si="101"/>
        <v>1.0890438867716499</v>
      </c>
      <c r="I655" s="208">
        <f t="shared" si="101"/>
        <v>1.0891185955402494</v>
      </c>
      <c r="J655" s="208">
        <f t="shared" si="101"/>
        <v>1.0891364621412227</v>
      </c>
      <c r="K655" s="208">
        <f t="shared" si="101"/>
        <v>1.0891364621412227</v>
      </c>
      <c r="L655" s="208">
        <f t="shared" si="101"/>
        <v>1.0892079838624058</v>
      </c>
      <c r="M655" s="208"/>
      <c r="N655" s="208"/>
      <c r="O655" s="208"/>
    </row>
    <row r="656" spans="2:15" ht="18" x14ac:dyDescent="0.2">
      <c r="B656" s="333"/>
      <c r="C656" s="248" t="s">
        <v>223</v>
      </c>
      <c r="D656" s="208">
        <f t="shared" si="101"/>
        <v>1.0879742035453757</v>
      </c>
      <c r="E656" s="208">
        <f t="shared" si="101"/>
        <v>1.0879742035453757</v>
      </c>
      <c r="F656" s="208">
        <f t="shared" si="101"/>
        <v>1.0881003045854718</v>
      </c>
      <c r="G656" s="208">
        <f t="shared" si="101"/>
        <v>1.0900207641017483</v>
      </c>
      <c r="H656" s="208">
        <f t="shared" si="101"/>
        <v>1.0900207641017483</v>
      </c>
      <c r="I656" s="208">
        <f t="shared" si="101"/>
        <v>1.0900536833606236</v>
      </c>
      <c r="J656" s="208">
        <f t="shared" si="101"/>
        <v>1.0900487697615031</v>
      </c>
      <c r="K656" s="208">
        <f t="shared" si="101"/>
        <v>1.0900487697615031</v>
      </c>
      <c r="L656" s="208">
        <f t="shared" si="101"/>
        <v>1.0900801227716412</v>
      </c>
      <c r="M656" s="208"/>
      <c r="N656" s="208"/>
      <c r="O656" s="208"/>
    </row>
    <row r="657" spans="2:15" x14ac:dyDescent="0.2">
      <c r="B657" s="333" t="s">
        <v>235</v>
      </c>
      <c r="C657" s="248" t="s">
        <v>152</v>
      </c>
      <c r="D657" s="208">
        <f t="shared" si="101"/>
        <v>1.0846463019468611</v>
      </c>
      <c r="E657" s="208">
        <f t="shared" si="101"/>
        <v>1.0846463019468611</v>
      </c>
      <c r="F657" s="208">
        <f t="shared" si="101"/>
        <v>1.084908187795059</v>
      </c>
      <c r="G657" s="208">
        <f t="shared" si="101"/>
        <v>1.0878335145208884</v>
      </c>
      <c r="H657" s="208">
        <f t="shared" si="101"/>
        <v>1.0878335145208884</v>
      </c>
      <c r="I657" s="208">
        <f t="shared" si="101"/>
        <v>1.0879569476860869</v>
      </c>
      <c r="J657" s="208">
        <f t="shared" si="101"/>
        <v>1.0879788421009133</v>
      </c>
      <c r="K657" s="208">
        <f t="shared" si="101"/>
        <v>1.0879788421009133</v>
      </c>
      <c r="L657" s="208">
        <f t="shared" si="101"/>
        <v>1.0880989311838347</v>
      </c>
      <c r="M657" s="208"/>
      <c r="N657" s="208"/>
      <c r="O657" s="208"/>
    </row>
    <row r="658" spans="2:15" x14ac:dyDescent="0.2">
      <c r="B658" s="333"/>
      <c r="C658" s="248" t="s">
        <v>154</v>
      </c>
      <c r="D658" s="208">
        <f t="shared" si="101"/>
        <v>1.0852409216105805</v>
      </c>
      <c r="E658" s="208">
        <f t="shared" si="101"/>
        <v>1.0852409216105805</v>
      </c>
      <c r="F658" s="208">
        <f t="shared" si="101"/>
        <v>1.0854787524243974</v>
      </c>
      <c r="G658" s="208">
        <f t="shared" si="101"/>
        <v>1.0875809821373068</v>
      </c>
      <c r="H658" s="208">
        <f t="shared" si="101"/>
        <v>1.0875809821373068</v>
      </c>
      <c r="I658" s="208">
        <f t="shared" si="101"/>
        <v>1.0877173465929524</v>
      </c>
      <c r="J658" s="208">
        <f t="shared" si="101"/>
        <v>1.0877457892173199</v>
      </c>
      <c r="K658" s="208">
        <f t="shared" si="101"/>
        <v>1.0877457892173199</v>
      </c>
      <c r="L658" s="208">
        <f t="shared" si="101"/>
        <v>1.087877412310297</v>
      </c>
      <c r="M658" s="208"/>
      <c r="N658" s="208"/>
      <c r="O658" s="208"/>
    </row>
    <row r="659" spans="2:15" ht="18" customHeight="1" x14ac:dyDescent="0.2">
      <c r="B659" s="333"/>
      <c r="C659" s="248" t="s">
        <v>218</v>
      </c>
      <c r="D659" s="208">
        <f t="shared" si="101"/>
        <v>1.0878042319110088</v>
      </c>
      <c r="E659" s="208">
        <f t="shared" si="101"/>
        <v>1.0878042319110088</v>
      </c>
      <c r="F659" s="208">
        <f t="shared" si="101"/>
        <v>1.0879370533874275</v>
      </c>
      <c r="G659" s="208">
        <f t="shared" si="101"/>
        <v>1.0898157573081844</v>
      </c>
      <c r="H659" s="208">
        <f t="shared" si="101"/>
        <v>1.0898157573081844</v>
      </c>
      <c r="I659" s="208">
        <f t="shared" si="101"/>
        <v>1.0898613640093466</v>
      </c>
      <c r="J659" s="208">
        <f t="shared" si="101"/>
        <v>1.0898515670548194</v>
      </c>
      <c r="K659" s="208">
        <f t="shared" si="101"/>
        <v>1.0898515670548194</v>
      </c>
      <c r="L659" s="208">
        <f t="shared" si="101"/>
        <v>1.0898951712504141</v>
      </c>
      <c r="M659" s="208"/>
      <c r="N659" s="208"/>
      <c r="O659" s="208"/>
    </row>
    <row r="660" spans="2:15" ht="18" x14ac:dyDescent="0.2">
      <c r="B660" s="333"/>
      <c r="C660" s="248" t="s">
        <v>220</v>
      </c>
      <c r="D660" s="208">
        <f t="shared" ref="D660:L664" si="102">D500/D580</f>
        <v>1.0868599980463605</v>
      </c>
      <c r="E660" s="208">
        <f t="shared" si="102"/>
        <v>1.0868599980463605</v>
      </c>
      <c r="F660" s="208">
        <f t="shared" si="102"/>
        <v>1.0870309921040489</v>
      </c>
      <c r="G660" s="208">
        <f t="shared" si="102"/>
        <v>1.0890438867716499</v>
      </c>
      <c r="H660" s="208">
        <f t="shared" si="102"/>
        <v>1.0890438867716499</v>
      </c>
      <c r="I660" s="208">
        <f t="shared" si="102"/>
        <v>1.0891185955402494</v>
      </c>
      <c r="J660" s="208">
        <f t="shared" si="102"/>
        <v>1.0891364621412227</v>
      </c>
      <c r="K660" s="208">
        <f t="shared" si="102"/>
        <v>1.0891364621412227</v>
      </c>
      <c r="L660" s="208">
        <f t="shared" si="102"/>
        <v>1.0892079838624058</v>
      </c>
      <c r="M660" s="208"/>
      <c r="N660" s="208"/>
      <c r="O660" s="208"/>
    </row>
    <row r="661" spans="2:15" ht="18" x14ac:dyDescent="0.2">
      <c r="B661" s="333"/>
      <c r="C661" s="248" t="s">
        <v>223</v>
      </c>
      <c r="D661" s="208">
        <f t="shared" si="102"/>
        <v>1.0879742035453757</v>
      </c>
      <c r="E661" s="208">
        <f t="shared" si="102"/>
        <v>1.0879742035453757</v>
      </c>
      <c r="F661" s="208">
        <f t="shared" si="102"/>
        <v>1.0881003045854718</v>
      </c>
      <c r="G661" s="208">
        <f t="shared" si="102"/>
        <v>1.0900207641017483</v>
      </c>
      <c r="H661" s="208">
        <f t="shared" si="102"/>
        <v>1.0900207641017483</v>
      </c>
      <c r="I661" s="208">
        <f t="shared" si="102"/>
        <v>1.0900536833606236</v>
      </c>
      <c r="J661" s="208">
        <f t="shared" si="102"/>
        <v>1.0900487697615031</v>
      </c>
      <c r="K661" s="208">
        <f t="shared" si="102"/>
        <v>1.0900487697615031</v>
      </c>
      <c r="L661" s="208">
        <f t="shared" si="102"/>
        <v>1.0900801227716412</v>
      </c>
      <c r="M661" s="208"/>
      <c r="N661" s="208"/>
      <c r="O661" s="208"/>
    </row>
    <row r="662" spans="2:15" ht="20.25" customHeight="1" x14ac:dyDescent="0.2">
      <c r="B662" s="334" t="s">
        <v>175</v>
      </c>
      <c r="C662" s="335"/>
      <c r="D662" s="208">
        <f t="shared" si="102"/>
        <v>1.0878414699701902</v>
      </c>
      <c r="E662" s="208">
        <f t="shared" si="102"/>
        <v>1.0878414699701902</v>
      </c>
      <c r="F662" s="208">
        <f t="shared" si="102"/>
        <v>1.0879368658399098</v>
      </c>
      <c r="G662" s="208">
        <f t="shared" si="102"/>
        <v>1.0921251023133589</v>
      </c>
      <c r="H662" s="208">
        <f t="shared" si="102"/>
        <v>1.0921251023133589</v>
      </c>
      <c r="I662" s="208">
        <f t="shared" si="102"/>
        <v>1.0920840064620356</v>
      </c>
      <c r="J662" s="208">
        <f t="shared" si="102"/>
        <v>1.0920610874549623</v>
      </c>
      <c r="K662" s="208">
        <f t="shared" si="102"/>
        <v>1.0920610874549623</v>
      </c>
      <c r="L662" s="208">
        <f t="shared" si="102"/>
        <v>1.0919899998031457</v>
      </c>
      <c r="M662" s="208"/>
      <c r="N662" s="208"/>
      <c r="O662" s="208"/>
    </row>
    <row r="663" spans="2:15" ht="23.25" customHeight="1" x14ac:dyDescent="0.2">
      <c r="B663" s="334" t="s">
        <v>176</v>
      </c>
      <c r="C663" s="335"/>
      <c r="D663" s="208">
        <f t="shared" si="102"/>
        <v>1.0894615102069181</v>
      </c>
      <c r="E663" s="208">
        <f t="shared" si="102"/>
        <v>1.0894615102069181</v>
      </c>
      <c r="F663" s="208">
        <f t="shared" si="102"/>
        <v>1.0895162777096141</v>
      </c>
      <c r="G663" s="208">
        <f t="shared" si="102"/>
        <v>1.0913480470535999</v>
      </c>
      <c r="H663" s="208">
        <f t="shared" si="102"/>
        <v>1.0913480470535999</v>
      </c>
      <c r="I663" s="208">
        <f t="shared" si="102"/>
        <v>1.0913240733923526</v>
      </c>
      <c r="J663" s="208">
        <f t="shared" si="102"/>
        <v>1.091297723864816</v>
      </c>
      <c r="K663" s="208">
        <f t="shared" si="102"/>
        <v>1.091297723864816</v>
      </c>
      <c r="L663" s="208">
        <f t="shared" si="102"/>
        <v>1.0912763359272024</v>
      </c>
      <c r="M663" s="208"/>
      <c r="N663" s="208"/>
      <c r="O663" s="208"/>
    </row>
    <row r="664" spans="2:15" ht="13.5" thickBot="1" x14ac:dyDescent="0.25">
      <c r="B664" s="336" t="s">
        <v>177</v>
      </c>
      <c r="C664" s="337"/>
      <c r="D664" s="208">
        <f t="shared" si="102"/>
        <v>1.0591803406174665</v>
      </c>
      <c r="E664" s="208">
        <f t="shared" si="102"/>
        <v>1.0591803406174665</v>
      </c>
      <c r="F664" s="208">
        <f t="shared" si="102"/>
        <v>1.0599636583888552</v>
      </c>
      <c r="G664" s="208">
        <f t="shared" si="102"/>
        <v>1.1012788601836752</v>
      </c>
      <c r="H664" s="208">
        <f t="shared" si="102"/>
        <v>1.1012788601836752</v>
      </c>
      <c r="I664" s="208">
        <f t="shared" si="102"/>
        <v>1.1009974541964025</v>
      </c>
      <c r="J664" s="208">
        <f t="shared" si="102"/>
        <v>1.1012690822144564</v>
      </c>
      <c r="K664" s="208">
        <f t="shared" si="102"/>
        <v>1.1012690822144564</v>
      </c>
      <c r="L664" s="208">
        <f t="shared" si="102"/>
        <v>1.1009598166320465</v>
      </c>
      <c r="M664" s="208"/>
      <c r="N664" s="208"/>
      <c r="O664" s="208"/>
    </row>
    <row r="665" spans="2:15" x14ac:dyDescent="0.2">
      <c r="D665" s="209"/>
      <c r="E665" s="209"/>
      <c r="F665" s="209"/>
      <c r="G665" s="209"/>
      <c r="H665" s="209"/>
      <c r="I665" s="209"/>
      <c r="J665" s="209"/>
      <c r="K665" s="209"/>
      <c r="L665" s="209"/>
      <c r="M665" s="209"/>
      <c r="N665" s="209"/>
      <c r="O665" s="209"/>
    </row>
  </sheetData>
  <mergeCells count="198">
    <mergeCell ref="B634:B641"/>
    <mergeCell ref="B617:B621"/>
    <mergeCell ref="B622:C622"/>
    <mergeCell ref="B623:C623"/>
    <mergeCell ref="B624:C624"/>
    <mergeCell ref="B625:N625"/>
    <mergeCell ref="B627:B633"/>
    <mergeCell ref="B642:B649"/>
    <mergeCell ref="B650:B656"/>
    <mergeCell ref="B482:B489"/>
    <mergeCell ref="B490:B496"/>
    <mergeCell ref="B497:B501"/>
    <mergeCell ref="B502:C502"/>
    <mergeCell ref="B503:C503"/>
    <mergeCell ref="B504:C504"/>
    <mergeCell ref="B554:B561"/>
    <mergeCell ref="B514:B521"/>
    <mergeCell ref="B547:B553"/>
    <mergeCell ref="B442:B449"/>
    <mergeCell ref="B450:B456"/>
    <mergeCell ref="B474:B481"/>
    <mergeCell ref="B457:B461"/>
    <mergeCell ref="B462:C462"/>
    <mergeCell ref="B463:C463"/>
    <mergeCell ref="B464:C464"/>
    <mergeCell ref="B465:C465"/>
    <mergeCell ref="B467:B473"/>
    <mergeCell ref="B402:B406"/>
    <mergeCell ref="B407:C407"/>
    <mergeCell ref="B408:C408"/>
    <mergeCell ref="B409:C409"/>
    <mergeCell ref="B410:C410"/>
    <mergeCell ref="B411:C411"/>
    <mergeCell ref="B412:C412"/>
    <mergeCell ref="B434:B441"/>
    <mergeCell ref="B413:C413"/>
    <mergeCell ref="B414:B420"/>
    <mergeCell ref="B421:C421"/>
    <mergeCell ref="B422:C422"/>
    <mergeCell ref="B423:C423"/>
    <mergeCell ref="B424:C424"/>
    <mergeCell ref="B425:C425"/>
    <mergeCell ref="B427:B433"/>
    <mergeCell ref="B366:C366"/>
    <mergeCell ref="B367:C367"/>
    <mergeCell ref="B368:C368"/>
    <mergeCell ref="B369:C369"/>
    <mergeCell ref="B370:C370"/>
    <mergeCell ref="B379:B386"/>
    <mergeCell ref="B372:B378"/>
    <mergeCell ref="B387:B394"/>
    <mergeCell ref="B395:B401"/>
    <mergeCell ref="B315:C315"/>
    <mergeCell ref="B317:B323"/>
    <mergeCell ref="B337:B344"/>
    <mergeCell ref="B328:C328"/>
    <mergeCell ref="B330:B336"/>
    <mergeCell ref="B345:B352"/>
    <mergeCell ref="B353:B359"/>
    <mergeCell ref="B360:B364"/>
    <mergeCell ref="B365:C365"/>
    <mergeCell ref="B283:B290"/>
    <mergeCell ref="B276:B282"/>
    <mergeCell ref="B291:B298"/>
    <mergeCell ref="B299:B305"/>
    <mergeCell ref="B306:B310"/>
    <mergeCell ref="B311:C311"/>
    <mergeCell ref="B312:C312"/>
    <mergeCell ref="B313:C313"/>
    <mergeCell ref="B314:C314"/>
    <mergeCell ref="B251:C251"/>
    <mergeCell ref="B252:C252"/>
    <mergeCell ref="B240:C240"/>
    <mergeCell ref="B241:C241"/>
    <mergeCell ref="B242:C242"/>
    <mergeCell ref="B243:C243"/>
    <mergeCell ref="B244:C244"/>
    <mergeCell ref="B245:C245"/>
    <mergeCell ref="B246:C246"/>
    <mergeCell ref="B238:C238"/>
    <mergeCell ref="B239:C239"/>
    <mergeCell ref="B218:B225"/>
    <mergeCell ref="B226:B232"/>
    <mergeCell ref="B233:B237"/>
    <mergeCell ref="B247:C247"/>
    <mergeCell ref="B248:C248"/>
    <mergeCell ref="B249:C249"/>
    <mergeCell ref="B250:C250"/>
    <mergeCell ref="B188:B194"/>
    <mergeCell ref="B195:B199"/>
    <mergeCell ref="B200:C200"/>
    <mergeCell ref="B201:C201"/>
    <mergeCell ref="B210:B217"/>
    <mergeCell ref="B158:B164"/>
    <mergeCell ref="B165:B169"/>
    <mergeCell ref="B170:C170"/>
    <mergeCell ref="B171:C171"/>
    <mergeCell ref="B172:B179"/>
    <mergeCell ref="B180:B187"/>
    <mergeCell ref="B202:C202"/>
    <mergeCell ref="B203:B209"/>
    <mergeCell ref="B128:B134"/>
    <mergeCell ref="B135:B139"/>
    <mergeCell ref="B140:C140"/>
    <mergeCell ref="B141:C141"/>
    <mergeCell ref="B142:B149"/>
    <mergeCell ref="B150:B157"/>
    <mergeCell ref="B108:C108"/>
    <mergeCell ref="B109:C109"/>
    <mergeCell ref="B110:C110"/>
    <mergeCell ref="B111:C111"/>
    <mergeCell ref="B112:B119"/>
    <mergeCell ref="B120:B127"/>
    <mergeCell ref="B78:B85"/>
    <mergeCell ref="B86:B93"/>
    <mergeCell ref="B94:B100"/>
    <mergeCell ref="B101:B105"/>
    <mergeCell ref="B106:C106"/>
    <mergeCell ref="B107:C107"/>
    <mergeCell ref="B65:C65"/>
    <mergeCell ref="B66:C66"/>
    <mergeCell ref="B67:C67"/>
    <mergeCell ref="B68:C68"/>
    <mergeCell ref="B69:C69"/>
    <mergeCell ref="B71:B77"/>
    <mergeCell ref="N23:O29"/>
    <mergeCell ref="B30:B36"/>
    <mergeCell ref="B37:B44"/>
    <mergeCell ref="B45:B52"/>
    <mergeCell ref="B53:B59"/>
    <mergeCell ref="B60:B64"/>
    <mergeCell ref="B18:C18"/>
    <mergeCell ref="B19:C19"/>
    <mergeCell ref="B20:C20"/>
    <mergeCell ref="B21:C21"/>
    <mergeCell ref="B22:C22"/>
    <mergeCell ref="B23:C29"/>
    <mergeCell ref="B15:C15"/>
    <mergeCell ref="B16:C16"/>
    <mergeCell ref="B17:C17"/>
    <mergeCell ref="B6:C6"/>
    <mergeCell ref="B7:C7"/>
    <mergeCell ref="B8:C8"/>
    <mergeCell ref="B9:C9"/>
    <mergeCell ref="B10:C10"/>
    <mergeCell ref="B11:C11"/>
    <mergeCell ref="D3:F3"/>
    <mergeCell ref="G3:I3"/>
    <mergeCell ref="J3:L3"/>
    <mergeCell ref="M3:O3"/>
    <mergeCell ref="B4:C4"/>
    <mergeCell ref="B5:C5"/>
    <mergeCell ref="B12:C12"/>
    <mergeCell ref="B13:C13"/>
    <mergeCell ref="B14:C14"/>
    <mergeCell ref="B253:C253"/>
    <mergeCell ref="B260:C260"/>
    <mergeCell ref="B267:C267"/>
    <mergeCell ref="B269:C269"/>
    <mergeCell ref="B270:C270"/>
    <mergeCell ref="B271:C271"/>
    <mergeCell ref="B272:C272"/>
    <mergeCell ref="B273:C273"/>
    <mergeCell ref="B274:C274"/>
    <mergeCell ref="B262:C262"/>
    <mergeCell ref="B263:C263"/>
    <mergeCell ref="B264:C264"/>
    <mergeCell ref="B265:C265"/>
    <mergeCell ref="B266:C266"/>
    <mergeCell ref="B255:C255"/>
    <mergeCell ref="B256:C256"/>
    <mergeCell ref="B257:C257"/>
    <mergeCell ref="B258:C258"/>
    <mergeCell ref="B259:C259"/>
    <mergeCell ref="B657:B661"/>
    <mergeCell ref="B662:C662"/>
    <mergeCell ref="B663:C663"/>
    <mergeCell ref="B664:C664"/>
    <mergeCell ref="B505:C505"/>
    <mergeCell ref="B507:B513"/>
    <mergeCell ref="B522:B529"/>
    <mergeCell ref="B530:B536"/>
    <mergeCell ref="B537:B541"/>
    <mergeCell ref="B542:C542"/>
    <mergeCell ref="B543:C543"/>
    <mergeCell ref="B544:C544"/>
    <mergeCell ref="B545:N545"/>
    <mergeCell ref="B562:B569"/>
    <mergeCell ref="B594:B601"/>
    <mergeCell ref="B570:B576"/>
    <mergeCell ref="B577:B581"/>
    <mergeCell ref="B582:C582"/>
    <mergeCell ref="B583:C583"/>
    <mergeCell ref="B584:C584"/>
    <mergeCell ref="B585:N585"/>
    <mergeCell ref="B587:B593"/>
    <mergeCell ref="B602:B609"/>
    <mergeCell ref="B610:B616"/>
  </mergeCells>
  <pageMargins left="0.78740157480314965" right="0.39370078740157483" top="0.74803149606299213" bottom="0.74803149606299213" header="0.31496062992125984" footer="0.31496062992125984"/>
  <pageSetup paperSize="9" scale="74" fitToHeight="0" orientation="landscape" r:id="rId1"/>
  <headerFooter>
    <oddHeader>&amp;R&amp;F</oddHead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документы_2021</vt:lpstr>
      <vt:lpstr>ЧООУ</vt:lpstr>
      <vt:lpstr>Нормативы ОО</vt:lpstr>
      <vt:lpstr>'Нормативы ОО'!Заголовки_для_печати</vt:lpstr>
      <vt:lpstr>ЧООУ!Заголовки_для_печати</vt:lpstr>
      <vt:lpstr>'Нормативы ОО'!Область_печати</vt:lpstr>
      <vt:lpstr>ЧООУ!Область_печати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Васильевна ЕГОРОВА</dc:creator>
  <cp:lastModifiedBy>Рыженкова Елена Николаевна</cp:lastModifiedBy>
  <cp:lastPrinted>2024-10-09T13:56:01Z</cp:lastPrinted>
  <dcterms:created xsi:type="dcterms:W3CDTF">2018-07-26T09:23:43Z</dcterms:created>
  <dcterms:modified xsi:type="dcterms:W3CDTF">2024-10-09T14:04:26Z</dcterms:modified>
</cp:coreProperties>
</file>