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на 01.04.2024" sheetId="1" r:id="rId1"/>
  </sheets>
  <definedNames>
    <definedName name="_xlnm._FilterDatabase" localSheetId="0" hidden="1">'на 01.04.2024'!$A$14:$K$14</definedName>
  </definedNames>
  <calcPr calcId="145621"/>
</workbook>
</file>

<file path=xl/calcChain.xml><?xml version="1.0" encoding="utf-8"?>
<calcChain xmlns="http://schemas.openxmlformats.org/spreadsheetml/2006/main">
  <c r="K94" i="1" l="1"/>
  <c r="J94" i="1"/>
  <c r="I94" i="1"/>
  <c r="G94" i="1"/>
  <c r="D94" i="1"/>
  <c r="K93" i="1"/>
  <c r="I93" i="1"/>
  <c r="G93" i="1"/>
  <c r="J93" i="1" s="1"/>
  <c r="D93" i="1"/>
  <c r="D91" i="1" s="1"/>
  <c r="K92" i="1"/>
  <c r="I92" i="1"/>
  <c r="G92" i="1"/>
  <c r="J92" i="1" s="1"/>
  <c r="D92" i="1"/>
  <c r="K91" i="1"/>
  <c r="H91" i="1"/>
  <c r="F91" i="1"/>
  <c r="G91" i="1" s="1"/>
  <c r="E91" i="1"/>
  <c r="C91" i="1"/>
  <c r="I91" i="1" s="1"/>
  <c r="K90" i="1"/>
  <c r="J90" i="1"/>
  <c r="I90" i="1"/>
  <c r="G90" i="1"/>
  <c r="D90" i="1"/>
  <c r="I89" i="1"/>
  <c r="H89" i="1"/>
  <c r="G89" i="1" s="1"/>
  <c r="J89" i="1" s="1"/>
  <c r="F89" i="1"/>
  <c r="E89" i="1"/>
  <c r="D89" i="1"/>
  <c r="C89" i="1"/>
  <c r="K87" i="1"/>
  <c r="J87" i="1"/>
  <c r="I87" i="1"/>
  <c r="G87" i="1"/>
  <c r="D87" i="1"/>
  <c r="K86" i="1"/>
  <c r="I86" i="1"/>
  <c r="G86" i="1"/>
  <c r="J86" i="1" s="1"/>
  <c r="D86" i="1"/>
  <c r="H85" i="1"/>
  <c r="F85" i="1"/>
  <c r="I85" i="1" s="1"/>
  <c r="E85" i="1"/>
  <c r="K85" i="1" s="1"/>
  <c r="D85" i="1"/>
  <c r="C85" i="1"/>
  <c r="K84" i="1"/>
  <c r="I84" i="1"/>
  <c r="G84" i="1"/>
  <c r="J84" i="1" s="1"/>
  <c r="D84" i="1"/>
  <c r="K83" i="1"/>
  <c r="J83" i="1"/>
  <c r="I83" i="1"/>
  <c r="G83" i="1"/>
  <c r="D83" i="1"/>
  <c r="K82" i="1"/>
  <c r="I82" i="1"/>
  <c r="G82" i="1"/>
  <c r="J82" i="1" s="1"/>
  <c r="D82" i="1"/>
  <c r="D80" i="1" s="1"/>
  <c r="K81" i="1"/>
  <c r="J81" i="1"/>
  <c r="I81" i="1"/>
  <c r="G81" i="1"/>
  <c r="D81" i="1"/>
  <c r="I80" i="1"/>
  <c r="H80" i="1"/>
  <c r="G80" i="1" s="1"/>
  <c r="J80" i="1" s="1"/>
  <c r="F80" i="1"/>
  <c r="E80" i="1"/>
  <c r="C80" i="1"/>
  <c r="K79" i="1"/>
  <c r="J79" i="1"/>
  <c r="I79" i="1"/>
  <c r="G79" i="1"/>
  <c r="D79" i="1"/>
  <c r="K78" i="1"/>
  <c r="I78" i="1"/>
  <c r="G78" i="1"/>
  <c r="J78" i="1" s="1"/>
  <c r="D78" i="1"/>
  <c r="K77" i="1"/>
  <c r="I77" i="1"/>
  <c r="H77" i="1"/>
  <c r="G77" i="1" s="1"/>
  <c r="J77" i="1" s="1"/>
  <c r="E77" i="1"/>
  <c r="D77" i="1"/>
  <c r="D74" i="1" s="1"/>
  <c r="K76" i="1"/>
  <c r="J76" i="1"/>
  <c r="I76" i="1"/>
  <c r="G76" i="1"/>
  <c r="D76" i="1"/>
  <c r="K75" i="1"/>
  <c r="I75" i="1"/>
  <c r="G75" i="1"/>
  <c r="J75" i="1" s="1"/>
  <c r="D75" i="1"/>
  <c r="F74" i="1"/>
  <c r="I74" i="1" s="1"/>
  <c r="E74" i="1"/>
  <c r="C74" i="1"/>
  <c r="K73" i="1"/>
  <c r="I73" i="1"/>
  <c r="G73" i="1"/>
  <c r="D73" i="1"/>
  <c r="J73" i="1" s="1"/>
  <c r="K72" i="1"/>
  <c r="J72" i="1"/>
  <c r="I72" i="1"/>
  <c r="G72" i="1"/>
  <c r="D72" i="1"/>
  <c r="K71" i="1"/>
  <c r="I71" i="1"/>
  <c r="G71" i="1"/>
  <c r="J71" i="1" s="1"/>
  <c r="D71" i="1"/>
  <c r="K70" i="1"/>
  <c r="I70" i="1"/>
  <c r="G70" i="1"/>
  <c r="J70" i="1" s="1"/>
  <c r="D70" i="1"/>
  <c r="K69" i="1"/>
  <c r="J69" i="1"/>
  <c r="I69" i="1"/>
  <c r="G69" i="1"/>
  <c r="D69" i="1"/>
  <c r="K68" i="1"/>
  <c r="I68" i="1"/>
  <c r="G68" i="1"/>
  <c r="J68" i="1" s="1"/>
  <c r="D68" i="1"/>
  <c r="D66" i="1" s="1"/>
  <c r="K67" i="1"/>
  <c r="J67" i="1"/>
  <c r="I67" i="1"/>
  <c r="G67" i="1"/>
  <c r="D67" i="1"/>
  <c r="I66" i="1"/>
  <c r="H66" i="1"/>
  <c r="G66" i="1" s="1"/>
  <c r="J66" i="1" s="1"/>
  <c r="F66" i="1"/>
  <c r="E66" i="1"/>
  <c r="C66" i="1"/>
  <c r="K65" i="1"/>
  <c r="J65" i="1"/>
  <c r="I65" i="1"/>
  <c r="G65" i="1"/>
  <c r="D65" i="1"/>
  <c r="K64" i="1"/>
  <c r="I64" i="1"/>
  <c r="G64" i="1"/>
  <c r="J64" i="1" s="1"/>
  <c r="D64" i="1"/>
  <c r="D62" i="1" s="1"/>
  <c r="K63" i="1"/>
  <c r="I63" i="1"/>
  <c r="G63" i="1"/>
  <c r="J63" i="1" s="1"/>
  <c r="D63" i="1"/>
  <c r="I62" i="1"/>
  <c r="H62" i="1"/>
  <c r="F62" i="1"/>
  <c r="E62" i="1"/>
  <c r="C62" i="1"/>
  <c r="K61" i="1"/>
  <c r="J61" i="1"/>
  <c r="I61" i="1"/>
  <c r="G61" i="1"/>
  <c r="D61" i="1"/>
  <c r="K60" i="1"/>
  <c r="I60" i="1"/>
  <c r="G60" i="1"/>
  <c r="J60" i="1" s="1"/>
  <c r="D60" i="1"/>
  <c r="K59" i="1"/>
  <c r="I59" i="1"/>
  <c r="G59" i="1"/>
  <c r="J59" i="1" s="1"/>
  <c r="D59" i="1"/>
  <c r="K58" i="1"/>
  <c r="J58" i="1"/>
  <c r="I58" i="1"/>
  <c r="G58" i="1"/>
  <c r="D58" i="1"/>
  <c r="K57" i="1"/>
  <c r="I57" i="1"/>
  <c r="G57" i="1"/>
  <c r="J57" i="1" s="1"/>
  <c r="D57" i="1"/>
  <c r="K56" i="1"/>
  <c r="J56" i="1"/>
  <c r="I56" i="1"/>
  <c r="G56" i="1"/>
  <c r="D56" i="1"/>
  <c r="K55" i="1"/>
  <c r="I55" i="1"/>
  <c r="G55" i="1"/>
  <c r="J55" i="1" s="1"/>
  <c r="D55" i="1"/>
  <c r="D53" i="1" s="1"/>
  <c r="K54" i="1"/>
  <c r="I54" i="1"/>
  <c r="G54" i="1"/>
  <c r="D54" i="1"/>
  <c r="J54" i="1" s="1"/>
  <c r="K53" i="1"/>
  <c r="H53" i="1"/>
  <c r="G53" i="1"/>
  <c r="F53" i="1"/>
  <c r="F88" i="1" s="1"/>
  <c r="E53" i="1"/>
  <c r="E88" i="1" s="1"/>
  <c r="C53" i="1"/>
  <c r="I53" i="1" s="1"/>
  <c r="K52" i="1"/>
  <c r="J52" i="1"/>
  <c r="I52" i="1"/>
  <c r="G52" i="1"/>
  <c r="D52" i="1"/>
  <c r="K51" i="1"/>
  <c r="I51" i="1"/>
  <c r="G51" i="1"/>
  <c r="J51" i="1" s="1"/>
  <c r="D51" i="1"/>
  <c r="H50" i="1"/>
  <c r="K50" i="1" s="1"/>
  <c r="F50" i="1"/>
  <c r="I50" i="1" s="1"/>
  <c r="E50" i="1"/>
  <c r="D50" i="1"/>
  <c r="C50" i="1"/>
  <c r="K49" i="1"/>
  <c r="I49" i="1"/>
  <c r="G49" i="1"/>
  <c r="J49" i="1" s="1"/>
  <c r="D49" i="1"/>
  <c r="K48" i="1"/>
  <c r="J48" i="1"/>
  <c r="I48" i="1"/>
  <c r="G48" i="1"/>
  <c r="D48" i="1"/>
  <c r="K47" i="1"/>
  <c r="I47" i="1"/>
  <c r="G47" i="1"/>
  <c r="J47" i="1" s="1"/>
  <c r="D47" i="1"/>
  <c r="D45" i="1" s="1"/>
  <c r="K46" i="1"/>
  <c r="I46" i="1"/>
  <c r="G46" i="1"/>
  <c r="J46" i="1" s="1"/>
  <c r="D46" i="1"/>
  <c r="K45" i="1"/>
  <c r="H45" i="1"/>
  <c r="F45" i="1"/>
  <c r="G45" i="1" s="1"/>
  <c r="J45" i="1" s="1"/>
  <c r="E45" i="1"/>
  <c r="C45" i="1"/>
  <c r="I45" i="1" s="1"/>
  <c r="K44" i="1"/>
  <c r="J44" i="1"/>
  <c r="I44" i="1"/>
  <c r="G44" i="1"/>
  <c r="D44" i="1"/>
  <c r="K43" i="1"/>
  <c r="I43" i="1"/>
  <c r="G43" i="1"/>
  <c r="J43" i="1" s="1"/>
  <c r="D43" i="1"/>
  <c r="K42" i="1"/>
  <c r="I42" i="1"/>
  <c r="G42" i="1"/>
  <c r="J42" i="1" s="1"/>
  <c r="D42" i="1"/>
  <c r="K41" i="1"/>
  <c r="J41" i="1"/>
  <c r="I41" i="1"/>
  <c r="G41" i="1"/>
  <c r="E41" i="1"/>
  <c r="D41" i="1"/>
  <c r="K40" i="1"/>
  <c r="I40" i="1"/>
  <c r="G40" i="1"/>
  <c r="J40" i="1" s="1"/>
  <c r="D40" i="1"/>
  <c r="K39" i="1"/>
  <c r="I39" i="1"/>
  <c r="G39" i="1"/>
  <c r="J39" i="1" s="1"/>
  <c r="D39" i="1"/>
  <c r="K38" i="1"/>
  <c r="J38" i="1"/>
  <c r="I38" i="1"/>
  <c r="G38" i="1"/>
  <c r="D38" i="1"/>
  <c r="K37" i="1"/>
  <c r="I37" i="1"/>
  <c r="G37" i="1"/>
  <c r="J37" i="1" s="1"/>
  <c r="D37" i="1"/>
  <c r="K36" i="1"/>
  <c r="I36" i="1"/>
  <c r="G36" i="1"/>
  <c r="J36" i="1" s="1"/>
  <c r="D36" i="1"/>
  <c r="K35" i="1"/>
  <c r="J35" i="1"/>
  <c r="I35" i="1"/>
  <c r="G35" i="1"/>
  <c r="D35" i="1"/>
  <c r="K34" i="1"/>
  <c r="I34" i="1"/>
  <c r="G34" i="1"/>
  <c r="J34" i="1" s="1"/>
  <c r="D34" i="1"/>
  <c r="K33" i="1"/>
  <c r="H33" i="1"/>
  <c r="F33" i="1"/>
  <c r="I33" i="1" s="1"/>
  <c r="E33" i="1"/>
  <c r="D33" i="1"/>
  <c r="C33" i="1"/>
  <c r="K32" i="1"/>
  <c r="I32" i="1"/>
  <c r="G32" i="1"/>
  <c r="J32" i="1" s="1"/>
  <c r="D32" i="1"/>
  <c r="K31" i="1"/>
  <c r="J31" i="1"/>
  <c r="I31" i="1"/>
  <c r="G31" i="1"/>
  <c r="D31" i="1"/>
  <c r="K30" i="1"/>
  <c r="I30" i="1"/>
  <c r="G30" i="1"/>
  <c r="J30" i="1" s="1"/>
  <c r="D30" i="1"/>
  <c r="K29" i="1"/>
  <c r="H29" i="1"/>
  <c r="F29" i="1"/>
  <c r="I29" i="1" s="1"/>
  <c r="E29" i="1"/>
  <c r="D29" i="1"/>
  <c r="C29" i="1"/>
  <c r="K28" i="1"/>
  <c r="I28" i="1"/>
  <c r="G28" i="1"/>
  <c r="J28" i="1" s="1"/>
  <c r="D28" i="1"/>
  <c r="I27" i="1"/>
  <c r="H27" i="1"/>
  <c r="K27" i="1" s="1"/>
  <c r="F27" i="1"/>
  <c r="G27" i="1" s="1"/>
  <c r="J27" i="1" s="1"/>
  <c r="E27" i="1"/>
  <c r="D27" i="1"/>
  <c r="C27" i="1"/>
  <c r="K26" i="1"/>
  <c r="J26" i="1"/>
  <c r="I26" i="1"/>
  <c r="G26" i="1"/>
  <c r="D26" i="1"/>
  <c r="K25" i="1"/>
  <c r="I25" i="1"/>
  <c r="G25" i="1"/>
  <c r="J25" i="1" s="1"/>
  <c r="D25" i="1"/>
  <c r="K24" i="1"/>
  <c r="I24" i="1"/>
  <c r="G24" i="1"/>
  <c r="J24" i="1" s="1"/>
  <c r="D24" i="1"/>
  <c r="K23" i="1"/>
  <c r="J23" i="1"/>
  <c r="I23" i="1"/>
  <c r="G23" i="1"/>
  <c r="D23" i="1"/>
  <c r="K22" i="1"/>
  <c r="I22" i="1"/>
  <c r="G22" i="1"/>
  <c r="J22" i="1" s="1"/>
  <c r="D22" i="1"/>
  <c r="K21" i="1"/>
  <c r="J21" i="1"/>
  <c r="I21" i="1"/>
  <c r="G21" i="1"/>
  <c r="D21" i="1"/>
  <c r="K20" i="1"/>
  <c r="I20" i="1"/>
  <c r="G20" i="1"/>
  <c r="J20" i="1" s="1"/>
  <c r="D20" i="1"/>
  <c r="D17" i="1" s="1"/>
  <c r="D15" i="1" s="1"/>
  <c r="C16" i="1" s="1"/>
  <c r="K19" i="1"/>
  <c r="J19" i="1"/>
  <c r="I19" i="1"/>
  <c r="G19" i="1"/>
  <c r="D19" i="1"/>
  <c r="K18" i="1"/>
  <c r="J18" i="1"/>
  <c r="I18" i="1"/>
  <c r="G18" i="1"/>
  <c r="D18" i="1"/>
  <c r="H17" i="1"/>
  <c r="K17" i="1" s="1"/>
  <c r="F17" i="1"/>
  <c r="G17" i="1" s="1"/>
  <c r="E17" i="1"/>
  <c r="C17" i="1"/>
  <c r="E15" i="1"/>
  <c r="F13" i="1"/>
  <c r="C13" i="1"/>
  <c r="H12" i="1"/>
  <c r="F12" i="1" s="1"/>
  <c r="E12" i="1"/>
  <c r="C12" i="1" s="1"/>
  <c r="I11" i="1"/>
  <c r="F11" i="1"/>
  <c r="C11" i="1"/>
  <c r="H8" i="1"/>
  <c r="G8" i="1"/>
  <c r="F9" i="1" s="1"/>
  <c r="D8" i="1"/>
  <c r="C8" i="1" l="1"/>
  <c r="J91" i="1"/>
  <c r="H88" i="1"/>
  <c r="K88" i="1" s="1"/>
  <c r="J17" i="1"/>
  <c r="F8" i="1"/>
  <c r="I8" i="1" s="1"/>
  <c r="I12" i="1"/>
  <c r="I88" i="1"/>
  <c r="J53" i="1"/>
  <c r="D88" i="1"/>
  <c r="F15" i="1"/>
  <c r="I17" i="1"/>
  <c r="G50" i="1"/>
  <c r="J50" i="1" s="1"/>
  <c r="K62" i="1"/>
  <c r="K66" i="1"/>
  <c r="G74" i="1"/>
  <c r="J74" i="1" s="1"/>
  <c r="K80" i="1"/>
  <c r="C88" i="1"/>
  <c r="H74" i="1"/>
  <c r="K74" i="1" s="1"/>
  <c r="G85" i="1"/>
  <c r="J85" i="1" s="1"/>
  <c r="K89" i="1"/>
  <c r="G29" i="1"/>
  <c r="J29" i="1" s="1"/>
  <c r="G33" i="1"/>
  <c r="J33" i="1" s="1"/>
  <c r="E8" i="1"/>
  <c r="E97" i="1" s="1"/>
  <c r="G62" i="1"/>
  <c r="J62" i="1" s="1"/>
  <c r="C15" i="1"/>
  <c r="G88" i="1" l="1"/>
  <c r="J88" i="1" s="1"/>
  <c r="H15" i="1"/>
  <c r="K15" i="1" s="1"/>
  <c r="C9" i="1"/>
  <c r="I15" i="1"/>
  <c r="G15" i="1"/>
  <c r="J15" i="1" l="1"/>
  <c r="F16" i="1"/>
  <c r="E16" i="1"/>
  <c r="K16" i="1" s="1"/>
</calcChain>
</file>

<file path=xl/sharedStrings.xml><?xml version="1.0" encoding="utf-8"?>
<sst xmlns="http://schemas.openxmlformats.org/spreadsheetml/2006/main" count="179" uniqueCount="176">
  <si>
    <t>Информация об исполнении областного бюджета Ленинградской области на 01.04.2024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</si>
  <si>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</si>
  <si>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</si>
  <si>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</si>
  <si>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</si>
  <si>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01.04.2024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</si>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</sst>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0"/>
      <name val="Arial Cyr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shrinkToFit="1"/>
    </xf>
    <xf numFmtId="164" fontId="1" fillId="0" borderId="0" xfId="0" applyNumberFormat="1" applyFont="1" applyFill="1" applyBorder="1" applyAlignment="1">
      <alignment horizontal="center" vertical="top" shrinkToFit="1"/>
    </xf>
    <xf numFmtId="164" fontId="1" fillId="0" borderId="0" xfId="0" applyNumberFormat="1" applyFont="1" applyFill="1" applyAlignment="1">
      <alignment horizontal="center" vertical="top" shrinkToFit="1"/>
    </xf>
    <xf numFmtId="0" fontId="5" fillId="0" borderId="0" xfId="0" applyFont="1" applyFill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164" fontId="10" fillId="0" borderId="1" xfId="1" applyNumberFormat="1" applyFont="1" applyFill="1" applyBorder="1" applyAlignment="1">
      <alignment horizontal="center" vertical="top" wrapText="1" shrinkToFit="1"/>
    </xf>
    <xf numFmtId="164" fontId="10" fillId="0" borderId="1" xfId="0" applyNumberFormat="1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right" vertical="top" wrapText="1" shrinkToFit="1"/>
    </xf>
    <xf numFmtId="0" fontId="11" fillId="0" borderId="1" xfId="0" applyFont="1" applyFill="1" applyBorder="1" applyAlignment="1">
      <alignment horizontal="left" vertical="top" wrapText="1" shrinkToFit="1"/>
    </xf>
    <xf numFmtId="164" fontId="12" fillId="0" borderId="1" xfId="0" applyNumberFormat="1" applyFont="1" applyFill="1" applyBorder="1" applyAlignment="1">
      <alignment horizontal="center" vertical="top" wrapText="1" shrinkToFit="1"/>
    </xf>
    <xf numFmtId="4" fontId="12" fillId="0" borderId="1" xfId="0" applyNumberFormat="1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horizontal="left" vertical="top" wrapText="1" shrinkToFit="1"/>
    </xf>
    <xf numFmtId="164" fontId="12" fillId="0" borderId="1" xfId="1" applyNumberFormat="1" applyFont="1" applyFill="1" applyBorder="1" applyAlignment="1">
      <alignment horizontal="center" vertical="top" wrapText="1" shrinkToFit="1"/>
    </xf>
    <xf numFmtId="164" fontId="12" fillId="2" borderId="1" xfId="1" applyNumberFormat="1" applyFont="1" applyFill="1" applyBorder="1" applyAlignment="1">
      <alignment horizontal="center" vertical="top" wrapText="1" shrinkToFit="1"/>
    </xf>
    <xf numFmtId="4" fontId="10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164" fontId="4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right" vertical="top" wrapText="1" shrinkToFit="1"/>
    </xf>
    <xf numFmtId="49" fontId="2" fillId="0" borderId="1" xfId="0" applyNumberFormat="1" applyFont="1" applyFill="1" applyBorder="1" applyAlignment="1">
      <alignment horizontal="center" vertical="top" wrapText="1" shrinkToFit="1"/>
    </xf>
    <xf numFmtId="164" fontId="4" fillId="0" borderId="1" xfId="1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14" fillId="0" borderId="1" xfId="0" applyFont="1" applyFill="1" applyBorder="1" applyAlignment="1">
      <alignment horizontal="left" vertical="top" wrapText="1" shrinkToFi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 shrinkToFit="1"/>
    </xf>
    <xf numFmtId="164" fontId="5" fillId="0" borderId="1" xfId="0" applyNumberFormat="1" applyFont="1" applyFill="1" applyBorder="1" applyAlignment="1">
      <alignment horizontal="center" vertical="top" wrapText="1" shrinkToFit="1"/>
    </xf>
    <xf numFmtId="165" fontId="5" fillId="0" borderId="1" xfId="0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top" wrapText="1" shrinkToFi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top"/>
    </xf>
    <xf numFmtId="164" fontId="14" fillId="0" borderId="0" xfId="0" applyNumberFormat="1" applyFont="1" applyFill="1" applyAlignment="1">
      <alignment horizontal="center" vertical="top"/>
    </xf>
    <xf numFmtId="164" fontId="5" fillId="0" borderId="0" xfId="1" applyNumberFormat="1" applyFont="1" applyFill="1" applyBorder="1" applyAlignment="1">
      <alignment horizontal="center" vertical="top" wrapText="1" shrinkToFit="1"/>
    </xf>
    <xf numFmtId="164" fontId="15" fillId="0" borderId="0" xfId="0" applyNumberFormat="1" applyFont="1" applyFill="1" applyAlignment="1">
      <alignment horizontal="center" vertical="top"/>
    </xf>
    <xf numFmtId="164" fontId="16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 shrinkToFit="1"/>
    </xf>
    <xf numFmtId="0" fontId="1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1" fillId="0" borderId="2" xfId="0" applyNumberFormat="1" applyFont="1" applyFill="1" applyBorder="1" applyAlignment="1">
      <alignment horizontal="center" vertical="top" wrapText="1" shrinkToFit="1"/>
    </xf>
    <xf numFmtId="0" fontId="1" fillId="0" borderId="6" xfId="0" applyNumberFormat="1" applyFont="1" applyFill="1" applyBorder="1" applyAlignment="1">
      <alignment horizontal="center" vertical="top" wrapText="1" shrinkToFit="1"/>
    </xf>
    <xf numFmtId="0" fontId="1" fillId="0" borderId="7" xfId="0" applyNumberFormat="1" applyFont="1" applyFill="1" applyBorder="1" applyAlignment="1">
      <alignment horizontal="center" vertical="top" wrapText="1" shrinkToFit="1"/>
    </xf>
    <xf numFmtId="0" fontId="6" fillId="0" borderId="3" xfId="0" applyNumberFormat="1" applyFont="1" applyFill="1" applyBorder="1" applyAlignment="1">
      <alignment horizontal="center" vertical="top" wrapText="1" shrinkToFit="1"/>
    </xf>
    <xf numFmtId="0" fontId="6" fillId="0" borderId="4" xfId="0" applyNumberFormat="1" applyFont="1" applyFill="1" applyBorder="1" applyAlignment="1">
      <alignment horizontal="center" vertical="top" wrapText="1" shrinkToFit="1"/>
    </xf>
    <xf numFmtId="0" fontId="6" fillId="0" borderId="5" xfId="0" applyNumberFormat="1" applyFont="1" applyFill="1" applyBorder="1" applyAlignment="1">
      <alignment horizontal="center" vertical="top" wrapText="1" shrinkToFit="1"/>
    </xf>
    <xf numFmtId="164" fontId="6" fillId="0" borderId="1" xfId="0" applyNumberFormat="1" applyFont="1" applyFill="1" applyBorder="1" applyAlignment="1">
      <alignment horizontal="center" vertical="top" wrapText="1" shrinkToFit="1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zoomScale="80" zoomScaleNormal="80" workbookViewId="0">
      <selection activeCell="C23" sqref="C23"/>
    </sheetView>
  </sheetViews>
  <sheetFormatPr defaultRowHeight="12.75" x14ac:dyDescent="0.2"/>
  <cols>
    <col min="1" max="1" width="7.85546875" style="1" customWidth="1"/>
    <col min="2" max="2" width="86.5703125" style="2" customWidth="1"/>
    <col min="3" max="3" width="24.7109375" style="3" customWidth="1"/>
    <col min="4" max="4" width="24.85546875" style="1" customWidth="1"/>
    <col min="5" max="5" width="25.140625" style="1" customWidth="1"/>
    <col min="6" max="6" width="24.140625" style="1" customWidth="1"/>
    <col min="7" max="7" width="24.28515625" style="1" customWidth="1"/>
    <col min="8" max="8" width="25.85546875" style="1" customWidth="1"/>
    <col min="9" max="9" width="20.85546875" style="1" customWidth="1"/>
    <col min="10" max="10" width="19.7109375" style="1" customWidth="1"/>
    <col min="11" max="11" width="18.42578125" style="1" customWidth="1"/>
    <col min="12" max="12" width="16.140625" style="4" customWidth="1"/>
    <col min="13" max="13" width="16.42578125" style="4" customWidth="1"/>
    <col min="14" max="16384" width="9.140625" style="4"/>
  </cols>
  <sheetData>
    <row r="1" spans="1:11" ht="19.5" customHeight="1" x14ac:dyDescent="0.2">
      <c r="D1" s="3"/>
      <c r="E1" s="3"/>
      <c r="F1" s="3"/>
      <c r="G1" s="3"/>
      <c r="H1" s="51" t="s">
        <v>175</v>
      </c>
      <c r="I1" s="51"/>
      <c r="J1" s="51"/>
      <c r="K1" s="51"/>
    </row>
    <row r="2" spans="1:11" ht="25.5" customHeight="1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9.5" customHeight="1" x14ac:dyDescent="0.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9.5" customHeight="1" x14ac:dyDescent="0.2">
      <c r="A4" s="5"/>
      <c r="D4" s="3"/>
      <c r="E4" s="3"/>
      <c r="F4" s="3"/>
      <c r="G4" s="6"/>
      <c r="H4" s="6"/>
      <c r="I4" s="7"/>
      <c r="J4" s="5"/>
      <c r="K4" s="8" t="s">
        <v>2</v>
      </c>
    </row>
    <row r="5" spans="1:11" ht="18.75" customHeight="1" x14ac:dyDescent="0.2">
      <c r="A5" s="49" t="s">
        <v>3</v>
      </c>
      <c r="B5" s="54" t="s">
        <v>4</v>
      </c>
      <c r="C5" s="57" t="s">
        <v>5</v>
      </c>
      <c r="D5" s="58"/>
      <c r="E5" s="58"/>
      <c r="F5" s="58"/>
      <c r="G5" s="58"/>
      <c r="H5" s="58"/>
      <c r="I5" s="58"/>
      <c r="J5" s="58"/>
      <c r="K5" s="59"/>
    </row>
    <row r="6" spans="1:11" ht="13.15" customHeight="1" x14ac:dyDescent="0.2">
      <c r="A6" s="49"/>
      <c r="B6" s="55"/>
      <c r="C6" s="60" t="s">
        <v>6</v>
      </c>
      <c r="D6" s="49" t="s">
        <v>7</v>
      </c>
      <c r="E6" s="54" t="s">
        <v>8</v>
      </c>
      <c r="F6" s="60" t="s">
        <v>9</v>
      </c>
      <c r="G6" s="49" t="s">
        <v>7</v>
      </c>
      <c r="H6" s="49" t="s">
        <v>8</v>
      </c>
      <c r="I6" s="49" t="s">
        <v>10</v>
      </c>
      <c r="J6" s="49" t="s">
        <v>11</v>
      </c>
      <c r="K6" s="49" t="s">
        <v>12</v>
      </c>
    </row>
    <row r="7" spans="1:11" ht="41.25" customHeight="1" x14ac:dyDescent="0.2">
      <c r="A7" s="49"/>
      <c r="B7" s="56"/>
      <c r="C7" s="60"/>
      <c r="D7" s="49"/>
      <c r="E7" s="56"/>
      <c r="F7" s="60"/>
      <c r="G7" s="49"/>
      <c r="H7" s="49"/>
      <c r="I7" s="49"/>
      <c r="J7" s="49"/>
      <c r="K7" s="49"/>
    </row>
    <row r="8" spans="1:11" s="13" customFormat="1" ht="18.75" customHeight="1" x14ac:dyDescent="0.2">
      <c r="A8" s="9"/>
      <c r="B8" s="10" t="s">
        <v>13</v>
      </c>
      <c r="C8" s="11">
        <f t="shared" ref="C8:H8" si="0">C11+C12+C13</f>
        <v>215723786.59999999</v>
      </c>
      <c r="D8" s="11">
        <f t="shared" si="0"/>
        <v>200008535.56</v>
      </c>
      <c r="E8" s="11">
        <f t="shared" si="0"/>
        <v>15715251.039999999</v>
      </c>
      <c r="F8" s="11">
        <f t="shared" si="0"/>
        <v>59284921.660000004</v>
      </c>
      <c r="G8" s="11">
        <f t="shared" si="0"/>
        <v>53500436.880000003</v>
      </c>
      <c r="H8" s="11">
        <f t="shared" si="0"/>
        <v>5784484.7800000003</v>
      </c>
      <c r="I8" s="12">
        <f>F8/C8*100</f>
        <v>27.481865859293244</v>
      </c>
      <c r="J8" s="12"/>
      <c r="K8" s="12"/>
    </row>
    <row r="9" spans="1:11" s="13" customFormat="1" ht="20.25" hidden="1" customHeight="1" x14ac:dyDescent="0.2">
      <c r="A9" s="9"/>
      <c r="B9" s="14" t="s">
        <v>14</v>
      </c>
      <c r="C9" s="11">
        <f>D8+E8</f>
        <v>215723786.59999999</v>
      </c>
      <c r="D9" s="11"/>
      <c r="E9" s="11"/>
      <c r="F9" s="11">
        <f>G8+H8</f>
        <v>59284921.660000004</v>
      </c>
      <c r="G9" s="11"/>
      <c r="H9" s="11"/>
      <c r="I9" s="12"/>
      <c r="J9" s="12"/>
      <c r="K9" s="12"/>
    </row>
    <row r="10" spans="1:11" s="13" customFormat="1" ht="17.25" customHeight="1" x14ac:dyDescent="0.2">
      <c r="A10" s="9"/>
      <c r="B10" s="15" t="s">
        <v>15</v>
      </c>
      <c r="C10" s="16"/>
      <c r="D10" s="17"/>
      <c r="E10" s="11"/>
      <c r="F10" s="11"/>
      <c r="G10" s="11"/>
      <c r="H10" s="11"/>
      <c r="I10" s="12"/>
      <c r="J10" s="12"/>
      <c r="K10" s="12"/>
    </row>
    <row r="11" spans="1:11" s="13" customFormat="1" ht="16.5" customHeight="1" x14ac:dyDescent="0.2">
      <c r="A11" s="9"/>
      <c r="B11" s="18" t="s">
        <v>16</v>
      </c>
      <c r="C11" s="19">
        <f>D11</f>
        <v>200008535.56</v>
      </c>
      <c r="D11" s="20">
        <v>200008535.56</v>
      </c>
      <c r="E11" s="20"/>
      <c r="F11" s="19">
        <f>G11</f>
        <v>53500436.880000003</v>
      </c>
      <c r="G11" s="20">
        <v>53500436.880000003</v>
      </c>
      <c r="H11" s="19"/>
      <c r="I11" s="16">
        <f>F11/C11*100</f>
        <v>26.749076848248087</v>
      </c>
      <c r="J11" s="16"/>
      <c r="K11" s="16"/>
    </row>
    <row r="12" spans="1:11" s="13" customFormat="1" ht="19.5" customHeight="1" x14ac:dyDescent="0.2">
      <c r="A12" s="9"/>
      <c r="B12" s="18" t="s">
        <v>17</v>
      </c>
      <c r="C12" s="19">
        <f>E12</f>
        <v>15715251.039999999</v>
      </c>
      <c r="D12" s="20"/>
      <c r="E12" s="20">
        <f>15715251.04-E13</f>
        <v>15715251.039999999</v>
      </c>
      <c r="F12" s="19">
        <f>H12</f>
        <v>5285559.82</v>
      </c>
      <c r="G12" s="19"/>
      <c r="H12" s="20">
        <f>5784484.78-H13</f>
        <v>5285559.82</v>
      </c>
      <c r="I12" s="16">
        <f>F12/C12*100</f>
        <v>33.633314584327515</v>
      </c>
      <c r="J12" s="16"/>
      <c r="K12" s="16"/>
    </row>
    <row r="13" spans="1:11" s="13" customFormat="1" ht="33" customHeight="1" x14ac:dyDescent="0.2">
      <c r="A13" s="9"/>
      <c r="B13" s="18" t="s">
        <v>18</v>
      </c>
      <c r="C13" s="19">
        <f>E13</f>
        <v>0</v>
      </c>
      <c r="D13" s="20"/>
      <c r="E13" s="20">
        <v>0</v>
      </c>
      <c r="F13" s="19">
        <f>H13</f>
        <v>498924.95999999996</v>
      </c>
      <c r="G13" s="19"/>
      <c r="H13" s="20">
        <v>498924.95999999996</v>
      </c>
      <c r="I13" s="16"/>
      <c r="J13" s="16"/>
      <c r="K13" s="16"/>
    </row>
    <row r="14" spans="1:11" s="13" customFormat="1" ht="15.75" x14ac:dyDescent="0.2">
      <c r="A14" s="9"/>
      <c r="B14" s="18"/>
      <c r="C14" s="16"/>
      <c r="D14" s="17"/>
      <c r="E14" s="21"/>
      <c r="F14" s="17"/>
      <c r="G14" s="19"/>
      <c r="H14" s="19"/>
      <c r="I14" s="16"/>
      <c r="J14" s="16"/>
      <c r="K14" s="16"/>
    </row>
    <row r="15" spans="1:11" ht="16.5" customHeight="1" x14ac:dyDescent="0.2">
      <c r="A15" s="22"/>
      <c r="B15" s="23" t="s">
        <v>19</v>
      </c>
      <c r="C15" s="24">
        <f t="shared" ref="C15:H15" si="1">C17+C27+C29+C33+C45+C50+C53+C62+C74+C66+C80+C85+C89+C91</f>
        <v>223971625.29999998</v>
      </c>
      <c r="D15" s="24">
        <f t="shared" si="1"/>
        <v>208380342.23000002</v>
      </c>
      <c r="E15" s="24">
        <f t="shared" si="1"/>
        <v>15591283.07</v>
      </c>
      <c r="F15" s="24">
        <f>F17+F27+F29+F33+F45+F50+F53+F62+F74+F66+F80+F85+F89+F91</f>
        <v>50161690.899999991</v>
      </c>
      <c r="G15" s="24">
        <f t="shared" si="1"/>
        <v>45878904.79999999</v>
      </c>
      <c r="H15" s="24">
        <f t="shared" si="1"/>
        <v>4282786.0999999996</v>
      </c>
      <c r="I15" s="24">
        <f>F15/C15*100</f>
        <v>22.39644902911726</v>
      </c>
      <c r="J15" s="24">
        <f>G15/D15*100</f>
        <v>22.016906349717527</v>
      </c>
      <c r="K15" s="24">
        <f>H15/E15*100</f>
        <v>27.469106171516643</v>
      </c>
    </row>
    <row r="16" spans="1:11" ht="15.75" hidden="1" x14ac:dyDescent="0.2">
      <c r="A16" s="22"/>
      <c r="B16" s="25" t="s">
        <v>14</v>
      </c>
      <c r="C16" s="24">
        <f>D15+E15</f>
        <v>223971625.30000001</v>
      </c>
      <c r="D16" s="24"/>
      <c r="E16" s="24">
        <f>F15+G15</f>
        <v>96040595.699999988</v>
      </c>
      <c r="F16" s="24">
        <f>G15+H15</f>
        <v>50161690.899999991</v>
      </c>
      <c r="G16" s="24"/>
      <c r="H16" s="24"/>
      <c r="I16" s="24"/>
      <c r="J16" s="24"/>
      <c r="K16" s="24">
        <f t="shared" ref="K16:K79" si="2">H16/E16*100</f>
        <v>0</v>
      </c>
    </row>
    <row r="17" spans="1:11" ht="20.25" customHeight="1" x14ac:dyDescent="0.2">
      <c r="A17" s="26" t="s">
        <v>20</v>
      </c>
      <c r="B17" s="23" t="s">
        <v>21</v>
      </c>
      <c r="C17" s="27">
        <f>SUM(C18:C26)</f>
        <v>20073903.109999999</v>
      </c>
      <c r="D17" s="27">
        <f>SUM(D18:D26)</f>
        <v>19982647.41</v>
      </c>
      <c r="E17" s="27">
        <f>SUM(E18:E26)</f>
        <v>91255.7</v>
      </c>
      <c r="F17" s="27">
        <f>SUM(F18:F26)</f>
        <v>2197234.44</v>
      </c>
      <c r="G17" s="27">
        <f t="shared" ref="G17:G82" si="3">F17-H17</f>
        <v>2178573.7399999998</v>
      </c>
      <c r="H17" s="27">
        <f>SUM(H18:H26)</f>
        <v>18660.7</v>
      </c>
      <c r="I17" s="24">
        <f t="shared" ref="I17:K80" si="4">F17/C17*100</f>
        <v>10.945726040220984</v>
      </c>
      <c r="J17" s="24">
        <f t="shared" si="4"/>
        <v>10.902327881288478</v>
      </c>
      <c r="K17" s="24">
        <f t="shared" si="2"/>
        <v>20.448804841779747</v>
      </c>
    </row>
    <row r="18" spans="1:11" ht="32.25" customHeight="1" x14ac:dyDescent="0.2">
      <c r="A18" s="28" t="s">
        <v>22</v>
      </c>
      <c r="B18" s="29" t="s">
        <v>23</v>
      </c>
      <c r="C18" s="30">
        <v>8865.1200000000008</v>
      </c>
      <c r="D18" s="31">
        <f t="shared" ref="D18:D26" si="5">C18-E18</f>
        <v>8865.1200000000008</v>
      </c>
      <c r="E18" s="31">
        <v>0</v>
      </c>
      <c r="F18" s="30">
        <v>1434.58</v>
      </c>
      <c r="G18" s="31">
        <f t="shared" si="3"/>
        <v>1434.58</v>
      </c>
      <c r="H18" s="31">
        <v>0</v>
      </c>
      <c r="I18" s="32">
        <f t="shared" si="4"/>
        <v>16.182296460736005</v>
      </c>
      <c r="J18" s="32">
        <f t="shared" si="4"/>
        <v>16.182296460736005</v>
      </c>
      <c r="K18" s="32" t="e">
        <f t="shared" si="2"/>
        <v>#DIV/0!</v>
      </c>
    </row>
    <row r="19" spans="1:11" ht="32.25" customHeight="1" x14ac:dyDescent="0.2">
      <c r="A19" s="28" t="s">
        <v>24</v>
      </c>
      <c r="B19" s="29" t="s">
        <v>25</v>
      </c>
      <c r="C19" s="30">
        <v>771334.35</v>
      </c>
      <c r="D19" s="31">
        <f t="shared" si="5"/>
        <v>751457.95</v>
      </c>
      <c r="E19" s="31">
        <v>19876.400000000001</v>
      </c>
      <c r="F19" s="30">
        <v>158460.76999999999</v>
      </c>
      <c r="G19" s="31">
        <f>F19-H19</f>
        <v>154372.37</v>
      </c>
      <c r="H19" s="31">
        <v>4088.4</v>
      </c>
      <c r="I19" s="32">
        <f t="shared" si="4"/>
        <v>20.54372011307418</v>
      </c>
      <c r="J19" s="32">
        <f t="shared" si="4"/>
        <v>20.543048350210416</v>
      </c>
      <c r="K19" s="32">
        <f t="shared" si="2"/>
        <v>20.569117143949608</v>
      </c>
    </row>
    <row r="20" spans="1:11" ht="32.25" customHeight="1" x14ac:dyDescent="0.2">
      <c r="A20" s="28" t="s">
        <v>26</v>
      </c>
      <c r="B20" s="29" t="s">
        <v>27</v>
      </c>
      <c r="C20" s="30">
        <v>4736283.46</v>
      </c>
      <c r="D20" s="31">
        <f t="shared" si="5"/>
        <v>4736283.46</v>
      </c>
      <c r="E20" s="31">
        <v>0</v>
      </c>
      <c r="F20" s="30">
        <v>780882.3</v>
      </c>
      <c r="G20" s="31">
        <f t="shared" si="3"/>
        <v>780882.3</v>
      </c>
      <c r="H20" s="31">
        <v>0</v>
      </c>
      <c r="I20" s="32">
        <f t="shared" si="4"/>
        <v>16.487237442498852</v>
      </c>
      <c r="J20" s="32">
        <f t="shared" si="4"/>
        <v>16.487237442498852</v>
      </c>
      <c r="K20" s="32" t="e">
        <f t="shared" si="2"/>
        <v>#DIV/0!</v>
      </c>
    </row>
    <row r="21" spans="1:11" ht="18.75" customHeight="1" x14ac:dyDescent="0.2">
      <c r="A21" s="28" t="s">
        <v>28</v>
      </c>
      <c r="B21" s="29" t="s">
        <v>29</v>
      </c>
      <c r="C21" s="30">
        <v>604239.99</v>
      </c>
      <c r="D21" s="31">
        <f t="shared" si="5"/>
        <v>603442.18999999994</v>
      </c>
      <c r="E21" s="31">
        <v>797.8</v>
      </c>
      <c r="F21" s="30">
        <v>123769.03</v>
      </c>
      <c r="G21" s="31">
        <f t="shared" si="3"/>
        <v>122971.23</v>
      </c>
      <c r="H21" s="31">
        <v>797.8</v>
      </c>
      <c r="I21" s="32">
        <f t="shared" si="4"/>
        <v>20.483422489133829</v>
      </c>
      <c r="J21" s="32">
        <f t="shared" si="4"/>
        <v>20.37829506087402</v>
      </c>
      <c r="K21" s="32">
        <f t="shared" si="2"/>
        <v>100</v>
      </c>
    </row>
    <row r="22" spans="1:11" ht="34.5" customHeight="1" x14ac:dyDescent="0.2">
      <c r="A22" s="28" t="s">
        <v>30</v>
      </c>
      <c r="B22" s="29" t="s">
        <v>31</v>
      </c>
      <c r="C22" s="30">
        <v>130322.82</v>
      </c>
      <c r="D22" s="31">
        <f t="shared" si="5"/>
        <v>130322.82</v>
      </c>
      <c r="E22" s="31">
        <v>0</v>
      </c>
      <c r="F22" s="30">
        <v>27453.27</v>
      </c>
      <c r="G22" s="31">
        <f>F22-H22</f>
        <v>27453.27</v>
      </c>
      <c r="H22" s="31">
        <v>0</v>
      </c>
      <c r="I22" s="32">
        <f t="shared" si="4"/>
        <v>21.065589280526616</v>
      </c>
      <c r="J22" s="32">
        <f t="shared" si="4"/>
        <v>21.065589280526616</v>
      </c>
      <c r="K22" s="32" t="e">
        <f t="shared" si="2"/>
        <v>#DIV/0!</v>
      </c>
    </row>
    <row r="23" spans="1:11" ht="21.75" customHeight="1" x14ac:dyDescent="0.2">
      <c r="A23" s="28" t="s">
        <v>32</v>
      </c>
      <c r="B23" s="29" t="s">
        <v>33</v>
      </c>
      <c r="C23" s="30">
        <v>376151.1</v>
      </c>
      <c r="D23" s="31">
        <f t="shared" si="5"/>
        <v>376151.1</v>
      </c>
      <c r="E23" s="31">
        <v>0</v>
      </c>
      <c r="F23" s="30">
        <v>201137.03</v>
      </c>
      <c r="G23" s="31">
        <f t="shared" si="3"/>
        <v>201137.03</v>
      </c>
      <c r="H23" s="31">
        <v>0</v>
      </c>
      <c r="I23" s="32">
        <f t="shared" si="4"/>
        <v>53.472402446782695</v>
      </c>
      <c r="J23" s="32">
        <f t="shared" si="4"/>
        <v>53.472402446782695</v>
      </c>
      <c r="K23" s="32" t="e">
        <f t="shared" si="2"/>
        <v>#DIV/0!</v>
      </c>
    </row>
    <row r="24" spans="1:11" ht="19.5" customHeight="1" x14ac:dyDescent="0.2">
      <c r="A24" s="28" t="s">
        <v>34</v>
      </c>
      <c r="B24" s="29" t="s">
        <v>35</v>
      </c>
      <c r="C24" s="30">
        <v>538952.42000000004</v>
      </c>
      <c r="D24" s="31">
        <f t="shared" si="5"/>
        <v>538952.42000000004</v>
      </c>
      <c r="E24" s="31">
        <v>0</v>
      </c>
      <c r="F24" s="30">
        <v>0</v>
      </c>
      <c r="G24" s="31">
        <f t="shared" si="3"/>
        <v>0</v>
      </c>
      <c r="H24" s="31">
        <v>0</v>
      </c>
      <c r="I24" s="32">
        <f t="shared" si="4"/>
        <v>0</v>
      </c>
      <c r="J24" s="32">
        <f t="shared" si="4"/>
        <v>0</v>
      </c>
      <c r="K24" s="32" t="e">
        <f t="shared" si="2"/>
        <v>#DIV/0!</v>
      </c>
    </row>
    <row r="25" spans="1:11" ht="20.25" customHeight="1" x14ac:dyDescent="0.2">
      <c r="A25" s="28" t="s">
        <v>36</v>
      </c>
      <c r="B25" s="29" t="s">
        <v>37</v>
      </c>
      <c r="C25" s="30">
        <v>16549.11</v>
      </c>
      <c r="D25" s="31">
        <f t="shared" si="5"/>
        <v>16549.11</v>
      </c>
      <c r="E25" s="31">
        <v>0</v>
      </c>
      <c r="F25" s="30">
        <v>0</v>
      </c>
      <c r="G25" s="31">
        <f t="shared" si="3"/>
        <v>0</v>
      </c>
      <c r="H25" s="31">
        <v>0</v>
      </c>
      <c r="I25" s="32">
        <f t="shared" si="4"/>
        <v>0</v>
      </c>
      <c r="J25" s="32">
        <f t="shared" si="4"/>
        <v>0</v>
      </c>
      <c r="K25" s="32" t="e">
        <f t="shared" si="2"/>
        <v>#DIV/0!</v>
      </c>
    </row>
    <row r="26" spans="1:11" ht="18.75" customHeight="1" x14ac:dyDescent="0.2">
      <c r="A26" s="28" t="s">
        <v>38</v>
      </c>
      <c r="B26" s="29" t="s">
        <v>39</v>
      </c>
      <c r="C26" s="30">
        <v>12891204.74</v>
      </c>
      <c r="D26" s="31">
        <f t="shared" si="5"/>
        <v>12820623.24</v>
      </c>
      <c r="E26" s="31">
        <v>70581.5</v>
      </c>
      <c r="F26" s="30">
        <v>904097.46</v>
      </c>
      <c r="G26" s="31">
        <f t="shared" si="3"/>
        <v>890322.96</v>
      </c>
      <c r="H26" s="31">
        <v>13774.5</v>
      </c>
      <c r="I26" s="32">
        <f t="shared" si="4"/>
        <v>7.0132891241319317</v>
      </c>
      <c r="J26" s="32">
        <f t="shared" si="4"/>
        <v>6.9444592773166933</v>
      </c>
      <c r="K26" s="32">
        <f t="shared" si="2"/>
        <v>19.515737126584163</v>
      </c>
    </row>
    <row r="27" spans="1:11" ht="18.75" customHeight="1" x14ac:dyDescent="0.2">
      <c r="A27" s="26" t="s">
        <v>40</v>
      </c>
      <c r="B27" s="23" t="s">
        <v>41</v>
      </c>
      <c r="C27" s="27">
        <f>C28</f>
        <v>541635.28</v>
      </c>
      <c r="D27" s="27">
        <f>D28</f>
        <v>447639.58</v>
      </c>
      <c r="E27" s="27">
        <f>E28</f>
        <v>93995.7</v>
      </c>
      <c r="F27" s="27">
        <f>F28</f>
        <v>211405.49</v>
      </c>
      <c r="G27" s="27">
        <f t="shared" si="3"/>
        <v>187906.59</v>
      </c>
      <c r="H27" s="27">
        <f>H28</f>
        <v>23498.9</v>
      </c>
      <c r="I27" s="24">
        <f t="shared" si="4"/>
        <v>39.03096748055259</v>
      </c>
      <c r="J27" s="32">
        <f t="shared" si="4"/>
        <v>41.977206305126096</v>
      </c>
      <c r="K27" s="24">
        <f t="shared" si="2"/>
        <v>24.999973403038652</v>
      </c>
    </row>
    <row r="28" spans="1:11" ht="19.5" customHeight="1" x14ac:dyDescent="0.2">
      <c r="A28" s="28" t="s">
        <v>42</v>
      </c>
      <c r="B28" s="29" t="s">
        <v>43</v>
      </c>
      <c r="C28" s="31">
        <v>541635.28</v>
      </c>
      <c r="D28" s="31">
        <f>C28-E28</f>
        <v>447639.58</v>
      </c>
      <c r="E28" s="31">
        <v>93995.7</v>
      </c>
      <c r="F28" s="31">
        <v>211405.49</v>
      </c>
      <c r="G28" s="31">
        <f t="shared" si="3"/>
        <v>187906.59</v>
      </c>
      <c r="H28" s="31">
        <v>23498.9</v>
      </c>
      <c r="I28" s="32">
        <f t="shared" si="4"/>
        <v>39.03096748055259</v>
      </c>
      <c r="J28" s="32">
        <f t="shared" si="4"/>
        <v>41.977206305126096</v>
      </c>
      <c r="K28" s="32">
        <f t="shared" si="2"/>
        <v>24.999973403038652</v>
      </c>
    </row>
    <row r="29" spans="1:11" ht="20.25" customHeight="1" x14ac:dyDescent="0.2">
      <c r="A29" s="26" t="s">
        <v>44</v>
      </c>
      <c r="B29" s="23" t="s">
        <v>45</v>
      </c>
      <c r="C29" s="27">
        <f>C30+C31+C32</f>
        <v>4271557.6899999995</v>
      </c>
      <c r="D29" s="27">
        <f>D30+D31+D32</f>
        <v>4271557.6899999995</v>
      </c>
      <c r="E29" s="27">
        <f>E30+E31+E32</f>
        <v>0</v>
      </c>
      <c r="F29" s="27">
        <f>F30+F31+F32</f>
        <v>928387.69</v>
      </c>
      <c r="G29" s="27">
        <f t="shared" si="3"/>
        <v>928387.69</v>
      </c>
      <c r="H29" s="27">
        <f>H30+H31+H32</f>
        <v>0</v>
      </c>
      <c r="I29" s="24">
        <f t="shared" si="4"/>
        <v>21.734171873024614</v>
      </c>
      <c r="J29" s="24">
        <f t="shared" si="4"/>
        <v>21.734171873024614</v>
      </c>
      <c r="K29" s="24" t="e">
        <f t="shared" si="2"/>
        <v>#DIV/0!</v>
      </c>
    </row>
    <row r="30" spans="1:11" ht="15.75" x14ac:dyDescent="0.2">
      <c r="A30" s="28" t="s">
        <v>46</v>
      </c>
      <c r="B30" s="29" t="s">
        <v>47</v>
      </c>
      <c r="C30" s="30">
        <v>1266050.51</v>
      </c>
      <c r="D30" s="31">
        <f>C30-E30</f>
        <v>1266050.51</v>
      </c>
      <c r="E30" s="31">
        <v>0</v>
      </c>
      <c r="F30" s="31">
        <v>166635.76999999999</v>
      </c>
      <c r="G30" s="31">
        <f t="shared" si="3"/>
        <v>166635.76999999999</v>
      </c>
      <c r="H30" s="31">
        <v>0</v>
      </c>
      <c r="I30" s="32">
        <f t="shared" si="4"/>
        <v>13.161857973581165</v>
      </c>
      <c r="J30" s="32">
        <f t="shared" si="4"/>
        <v>13.161857973581165</v>
      </c>
      <c r="K30" s="32" t="e">
        <f t="shared" si="2"/>
        <v>#DIV/0!</v>
      </c>
    </row>
    <row r="31" spans="1:11" ht="33.75" customHeight="1" x14ac:dyDescent="0.2">
      <c r="A31" s="28" t="s">
        <v>48</v>
      </c>
      <c r="B31" s="29" t="s">
        <v>49</v>
      </c>
      <c r="C31" s="30">
        <v>2339674.0499999998</v>
      </c>
      <c r="D31" s="31">
        <f>C31-E31</f>
        <v>2339674.0499999998</v>
      </c>
      <c r="E31" s="31">
        <v>0</v>
      </c>
      <c r="F31" s="31">
        <v>533610.99</v>
      </c>
      <c r="G31" s="31">
        <f t="shared" si="3"/>
        <v>533610.99</v>
      </c>
      <c r="H31" s="31">
        <v>0</v>
      </c>
      <c r="I31" s="32">
        <f t="shared" si="4"/>
        <v>22.807065368785025</v>
      </c>
      <c r="J31" s="32">
        <f t="shared" si="4"/>
        <v>22.807065368785025</v>
      </c>
      <c r="K31" s="32" t="e">
        <f t="shared" si="2"/>
        <v>#DIV/0!</v>
      </c>
    </row>
    <row r="32" spans="1:11" ht="21" customHeight="1" x14ac:dyDescent="0.2">
      <c r="A32" s="28" t="s">
        <v>50</v>
      </c>
      <c r="B32" s="29" t="s">
        <v>51</v>
      </c>
      <c r="C32" s="30">
        <v>665833.13</v>
      </c>
      <c r="D32" s="31">
        <f>C32-E32</f>
        <v>665833.13</v>
      </c>
      <c r="E32" s="31">
        <v>0</v>
      </c>
      <c r="F32" s="31">
        <v>228140.93</v>
      </c>
      <c r="G32" s="31">
        <f t="shared" si="3"/>
        <v>228140.93</v>
      </c>
      <c r="H32" s="31">
        <v>0</v>
      </c>
      <c r="I32" s="32">
        <f t="shared" si="4"/>
        <v>34.263979925420649</v>
      </c>
      <c r="J32" s="32">
        <f t="shared" si="4"/>
        <v>34.263979925420649</v>
      </c>
      <c r="K32" s="32" t="e">
        <f t="shared" si="2"/>
        <v>#DIV/0!</v>
      </c>
    </row>
    <row r="33" spans="1:11" ht="15.75" x14ac:dyDescent="0.2">
      <c r="A33" s="26" t="s">
        <v>52</v>
      </c>
      <c r="B33" s="23" t="s">
        <v>53</v>
      </c>
      <c r="C33" s="27">
        <f>C34+C36+C37+C38+C39+C40+C41+C42+C43+C44+C35</f>
        <v>46796047.189999998</v>
      </c>
      <c r="D33" s="27">
        <f>D34+D36+D37+D38+D39+D40+D41+D42+D43+D44+D35</f>
        <v>42766435.329999998</v>
      </c>
      <c r="E33" s="27">
        <f>E34+E36+E37+E38+E39+E40+E41+E42+E43+E44+E35</f>
        <v>4029611.86</v>
      </c>
      <c r="F33" s="27">
        <f>F34+F36+F37+F38+F39+F40+F41+F42+F43+F44+F35</f>
        <v>8683178.3899999987</v>
      </c>
      <c r="G33" s="27">
        <f t="shared" si="3"/>
        <v>7859775.0899999989</v>
      </c>
      <c r="H33" s="27">
        <f>H34+H36+H37+H38+H39+H40+H41+H42+H43+H44+H35</f>
        <v>823403.29999999993</v>
      </c>
      <c r="I33" s="24">
        <f t="shared" si="4"/>
        <v>18.555367197457514</v>
      </c>
      <c r="J33" s="24">
        <f t="shared" si="4"/>
        <v>18.378373201674091</v>
      </c>
      <c r="K33" s="24">
        <f t="shared" si="2"/>
        <v>20.43381170711563</v>
      </c>
    </row>
    <row r="34" spans="1:11" ht="15.75" x14ac:dyDescent="0.2">
      <c r="A34" s="28" t="s">
        <v>54</v>
      </c>
      <c r="B34" s="29" t="s">
        <v>55</v>
      </c>
      <c r="C34" s="30">
        <v>525759.26</v>
      </c>
      <c r="D34" s="31">
        <f t="shared" ref="D34:D44" si="6">C34-E34</f>
        <v>524637.26</v>
      </c>
      <c r="E34" s="31">
        <v>1122</v>
      </c>
      <c r="F34" s="30">
        <v>133109.60999999999</v>
      </c>
      <c r="G34" s="31">
        <f t="shared" si="3"/>
        <v>133109.60999999999</v>
      </c>
      <c r="H34" s="31">
        <v>0</v>
      </c>
      <c r="I34" s="32">
        <f t="shared" si="4"/>
        <v>25.317596878845265</v>
      </c>
      <c r="J34" s="32">
        <f t="shared" si="4"/>
        <v>25.371741610574894</v>
      </c>
      <c r="K34" s="32">
        <f t="shared" si="2"/>
        <v>0</v>
      </c>
    </row>
    <row r="35" spans="1:11" ht="15.75" x14ac:dyDescent="0.2">
      <c r="A35" s="28" t="s">
        <v>56</v>
      </c>
      <c r="B35" s="29" t="s">
        <v>57</v>
      </c>
      <c r="C35" s="30">
        <v>4767425.3</v>
      </c>
      <c r="D35" s="31">
        <f t="shared" si="6"/>
        <v>4767425.3</v>
      </c>
      <c r="E35" s="31">
        <v>0</v>
      </c>
      <c r="F35" s="30">
        <v>1469570.23</v>
      </c>
      <c r="G35" s="31">
        <f t="shared" si="3"/>
        <v>1469570.23</v>
      </c>
      <c r="H35" s="31">
        <v>0</v>
      </c>
      <c r="I35" s="32">
        <f t="shared" si="4"/>
        <v>30.825238730012195</v>
      </c>
      <c r="J35" s="32">
        <f t="shared" si="4"/>
        <v>30.825238730012195</v>
      </c>
      <c r="K35" s="32" t="e">
        <f t="shared" si="2"/>
        <v>#DIV/0!</v>
      </c>
    </row>
    <row r="36" spans="1:11" ht="15.75" x14ac:dyDescent="0.2">
      <c r="A36" s="28" t="s">
        <v>58</v>
      </c>
      <c r="B36" s="29" t="s">
        <v>59</v>
      </c>
      <c r="C36" s="30">
        <v>5382.3</v>
      </c>
      <c r="D36" s="31">
        <f t="shared" si="6"/>
        <v>5382.3</v>
      </c>
      <c r="E36" s="31">
        <v>0</v>
      </c>
      <c r="F36" s="30">
        <v>0</v>
      </c>
      <c r="G36" s="31">
        <f t="shared" si="3"/>
        <v>0</v>
      </c>
      <c r="H36" s="31">
        <v>0</v>
      </c>
      <c r="I36" s="32">
        <f t="shared" si="4"/>
        <v>0</v>
      </c>
      <c r="J36" s="32">
        <f t="shared" si="4"/>
        <v>0</v>
      </c>
      <c r="K36" s="32" t="e">
        <f t="shared" si="2"/>
        <v>#DIV/0!</v>
      </c>
    </row>
    <row r="37" spans="1:11" ht="15.75" x14ac:dyDescent="0.2">
      <c r="A37" s="28" t="s">
        <v>60</v>
      </c>
      <c r="B37" s="29" t="s">
        <v>61</v>
      </c>
      <c r="C37" s="30">
        <v>6143882.5499999998</v>
      </c>
      <c r="D37" s="31">
        <f t="shared" si="6"/>
        <v>5385845.75</v>
      </c>
      <c r="E37" s="31">
        <v>758036.8</v>
      </c>
      <c r="F37" s="30">
        <v>2522845.92</v>
      </c>
      <c r="G37" s="31">
        <f t="shared" si="3"/>
        <v>2082719.3199999998</v>
      </c>
      <c r="H37" s="31">
        <v>440126.6</v>
      </c>
      <c r="I37" s="32">
        <f t="shared" si="4"/>
        <v>41.06273027631363</v>
      </c>
      <c r="J37" s="32">
        <f t="shared" si="4"/>
        <v>38.670237074650714</v>
      </c>
      <c r="K37" s="32">
        <f t="shared" si="2"/>
        <v>58.061376439771784</v>
      </c>
    </row>
    <row r="38" spans="1:11" ht="15.75" x14ac:dyDescent="0.2">
      <c r="A38" s="28" t="s">
        <v>62</v>
      </c>
      <c r="B38" s="29" t="s">
        <v>63</v>
      </c>
      <c r="C38" s="30">
        <v>82984.7</v>
      </c>
      <c r="D38" s="31">
        <f t="shared" si="6"/>
        <v>67590.099999999991</v>
      </c>
      <c r="E38" s="31">
        <v>15394.6</v>
      </c>
      <c r="F38" s="30">
        <v>29136.57</v>
      </c>
      <c r="G38" s="31">
        <f t="shared" si="3"/>
        <v>13741.97</v>
      </c>
      <c r="H38" s="31">
        <v>15394.6</v>
      </c>
      <c r="I38" s="32">
        <f t="shared" si="4"/>
        <v>35.11077343172898</v>
      </c>
      <c r="J38" s="32">
        <f t="shared" si="4"/>
        <v>20.331335506235384</v>
      </c>
      <c r="K38" s="32">
        <f t="shared" si="2"/>
        <v>100</v>
      </c>
    </row>
    <row r="39" spans="1:11" ht="15.75" x14ac:dyDescent="0.2">
      <c r="A39" s="28" t="s">
        <v>64</v>
      </c>
      <c r="B39" s="29" t="s">
        <v>65</v>
      </c>
      <c r="C39" s="30">
        <v>1920769.18</v>
      </c>
      <c r="D39" s="31">
        <f t="shared" si="6"/>
        <v>1408896.98</v>
      </c>
      <c r="E39" s="31">
        <v>511872.2</v>
      </c>
      <c r="F39" s="30">
        <v>308240</v>
      </c>
      <c r="G39" s="31">
        <f t="shared" si="3"/>
        <v>260533.9</v>
      </c>
      <c r="H39" s="31">
        <v>47706.1</v>
      </c>
      <c r="I39" s="32">
        <f t="shared" si="4"/>
        <v>16.047737708910969</v>
      </c>
      <c r="J39" s="32">
        <f t="shared" si="4"/>
        <v>18.492047587468036</v>
      </c>
      <c r="K39" s="32">
        <f t="shared" si="2"/>
        <v>9.3199239966538521</v>
      </c>
    </row>
    <row r="40" spans="1:11" ht="15.75" x14ac:dyDescent="0.2">
      <c r="A40" s="28" t="s">
        <v>66</v>
      </c>
      <c r="B40" s="29" t="s">
        <v>67</v>
      </c>
      <c r="C40" s="30">
        <v>1607015.95</v>
      </c>
      <c r="D40" s="31">
        <f t="shared" si="6"/>
        <v>1586085.55</v>
      </c>
      <c r="E40" s="31">
        <v>20930.400000000001</v>
      </c>
      <c r="F40" s="30">
        <v>45752.54</v>
      </c>
      <c r="G40" s="31">
        <f t="shared" si="3"/>
        <v>45752.54</v>
      </c>
      <c r="H40" s="31">
        <v>0</v>
      </c>
      <c r="I40" s="32">
        <f t="shared" si="4"/>
        <v>2.8470495267953004</v>
      </c>
      <c r="J40" s="32">
        <f t="shared" si="4"/>
        <v>2.884619937430235</v>
      </c>
      <c r="K40" s="32">
        <f t="shared" si="2"/>
        <v>0</v>
      </c>
    </row>
    <row r="41" spans="1:11" ht="15" customHeight="1" x14ac:dyDescent="0.2">
      <c r="A41" s="28" t="s">
        <v>68</v>
      </c>
      <c r="B41" s="29" t="s">
        <v>69</v>
      </c>
      <c r="C41" s="30">
        <v>21340089.77</v>
      </c>
      <c r="D41" s="31">
        <f t="shared" si="6"/>
        <v>19085288.41</v>
      </c>
      <c r="E41" s="31">
        <f>1888275.4+366525.96</f>
        <v>2254801.36</v>
      </c>
      <c r="F41" s="30">
        <v>1557256.8</v>
      </c>
      <c r="G41" s="31">
        <f t="shared" si="3"/>
        <v>1519302.3</v>
      </c>
      <c r="H41" s="31">
        <v>37954.5</v>
      </c>
      <c r="I41" s="32">
        <f t="shared" si="4"/>
        <v>7.2973301273980535</v>
      </c>
      <c r="J41" s="32">
        <f t="shared" si="4"/>
        <v>7.9605938739911339</v>
      </c>
      <c r="K41" s="32">
        <f t="shared" si="2"/>
        <v>1.6832746632723339</v>
      </c>
    </row>
    <row r="42" spans="1:11" ht="15.75" x14ac:dyDescent="0.2">
      <c r="A42" s="28" t="s">
        <v>70</v>
      </c>
      <c r="B42" s="29" t="s">
        <v>71</v>
      </c>
      <c r="C42" s="30">
        <v>2858507.23</v>
      </c>
      <c r="D42" s="31">
        <f t="shared" si="6"/>
        <v>2858507.23</v>
      </c>
      <c r="E42" s="31">
        <v>0</v>
      </c>
      <c r="F42" s="30">
        <v>700276.69</v>
      </c>
      <c r="G42" s="31">
        <f t="shared" si="3"/>
        <v>700276.69</v>
      </c>
      <c r="H42" s="31">
        <v>0</v>
      </c>
      <c r="I42" s="32">
        <f t="shared" si="4"/>
        <v>24.497985614680427</v>
      </c>
      <c r="J42" s="32">
        <f t="shared" si="4"/>
        <v>24.497985614680427</v>
      </c>
      <c r="K42" s="32" t="e">
        <f t="shared" si="2"/>
        <v>#DIV/0!</v>
      </c>
    </row>
    <row r="43" spans="1:11" ht="15.75" x14ac:dyDescent="0.2">
      <c r="A43" s="28" t="s">
        <v>72</v>
      </c>
      <c r="B43" s="29" t="s">
        <v>73</v>
      </c>
      <c r="C43" s="30">
        <v>19050</v>
      </c>
      <c r="D43" s="31">
        <f t="shared" si="6"/>
        <v>19050</v>
      </c>
      <c r="E43" s="31">
        <v>0</v>
      </c>
      <c r="F43" s="30">
        <v>0</v>
      </c>
      <c r="G43" s="31">
        <f t="shared" si="3"/>
        <v>0</v>
      </c>
      <c r="H43" s="31">
        <v>0</v>
      </c>
      <c r="I43" s="32">
        <f t="shared" si="4"/>
        <v>0</v>
      </c>
      <c r="J43" s="32">
        <f t="shared" si="4"/>
        <v>0</v>
      </c>
      <c r="K43" s="32" t="e">
        <f t="shared" si="2"/>
        <v>#DIV/0!</v>
      </c>
    </row>
    <row r="44" spans="1:11" ht="15.75" x14ac:dyDescent="0.2">
      <c r="A44" s="28" t="s">
        <v>74</v>
      </c>
      <c r="B44" s="29" t="s">
        <v>75</v>
      </c>
      <c r="C44" s="30">
        <v>7525180.9500000002</v>
      </c>
      <c r="D44" s="31">
        <f t="shared" si="6"/>
        <v>7057726.4500000002</v>
      </c>
      <c r="E44" s="31">
        <v>467454.5</v>
      </c>
      <c r="F44" s="30">
        <v>1916990.03</v>
      </c>
      <c r="G44" s="31">
        <f t="shared" si="3"/>
        <v>1634768.53</v>
      </c>
      <c r="H44" s="31">
        <v>282221.5</v>
      </c>
      <c r="I44" s="32">
        <f t="shared" si="4"/>
        <v>25.474337995819223</v>
      </c>
      <c r="J44" s="32">
        <f t="shared" si="4"/>
        <v>23.162820797623855</v>
      </c>
      <c r="K44" s="32">
        <f t="shared" si="2"/>
        <v>60.374111277140344</v>
      </c>
    </row>
    <row r="45" spans="1:11" ht="15.75" x14ac:dyDescent="0.2">
      <c r="A45" s="26" t="s">
        <v>76</v>
      </c>
      <c r="B45" s="23" t="s">
        <v>77</v>
      </c>
      <c r="C45" s="27">
        <f>SUM(C46:C49)</f>
        <v>15267209.020000001</v>
      </c>
      <c r="D45" s="27">
        <f>SUM(D46:D49)</f>
        <v>13817378.73</v>
      </c>
      <c r="E45" s="27">
        <f>SUM(E46:E49)</f>
        <v>1449830.29</v>
      </c>
      <c r="F45" s="27">
        <f>SUM(F46:F49)</f>
        <v>1952741.6600000001</v>
      </c>
      <c r="G45" s="27">
        <f t="shared" si="3"/>
        <v>1736050.2300000002</v>
      </c>
      <c r="H45" s="27">
        <f>SUM(H46:H49)</f>
        <v>216691.43</v>
      </c>
      <c r="I45" s="24">
        <f t="shared" si="4"/>
        <v>12.790429851598375</v>
      </c>
      <c r="J45" s="24">
        <f t="shared" si="4"/>
        <v>12.564251613301478</v>
      </c>
      <c r="K45" s="24">
        <f t="shared" si="2"/>
        <v>14.945985850523236</v>
      </c>
    </row>
    <row r="46" spans="1:11" ht="15.75" x14ac:dyDescent="0.2">
      <c r="A46" s="28" t="s">
        <v>78</v>
      </c>
      <c r="B46" s="29" t="s">
        <v>79</v>
      </c>
      <c r="C46" s="30">
        <v>5008287.9400000004</v>
      </c>
      <c r="D46" s="31">
        <f>C46-E46</f>
        <v>4534824.6500000004</v>
      </c>
      <c r="E46" s="31">
        <v>473463.29</v>
      </c>
      <c r="F46" s="33">
        <v>193025.73</v>
      </c>
      <c r="G46" s="31">
        <f t="shared" si="3"/>
        <v>147234.6</v>
      </c>
      <c r="H46" s="31">
        <v>45791.13</v>
      </c>
      <c r="I46" s="32">
        <f t="shared" si="4"/>
        <v>3.8541260469141476</v>
      </c>
      <c r="J46" s="32">
        <f t="shared" si="4"/>
        <v>3.2467539841920896</v>
      </c>
      <c r="K46" s="32">
        <f t="shared" si="2"/>
        <v>9.6715270153257293</v>
      </c>
    </row>
    <row r="47" spans="1:11" ht="15.75" x14ac:dyDescent="0.2">
      <c r="A47" s="28" t="s">
        <v>80</v>
      </c>
      <c r="B47" s="29" t="s">
        <v>81</v>
      </c>
      <c r="C47" s="30">
        <v>7710182.54</v>
      </c>
      <c r="D47" s="31">
        <f>C47-E47</f>
        <v>7335575.4400000004</v>
      </c>
      <c r="E47" s="31">
        <v>374607.1</v>
      </c>
      <c r="F47" s="33">
        <v>1227957.3600000001</v>
      </c>
      <c r="G47" s="31">
        <f t="shared" si="3"/>
        <v>1217330.1600000001</v>
      </c>
      <c r="H47" s="31">
        <v>10627.2</v>
      </c>
      <c r="I47" s="32">
        <f t="shared" si="4"/>
        <v>15.926436937509914</v>
      </c>
      <c r="J47" s="32">
        <f t="shared" si="4"/>
        <v>16.594882977578649</v>
      </c>
      <c r="K47" s="32">
        <f t="shared" si="2"/>
        <v>2.8368923066327363</v>
      </c>
    </row>
    <row r="48" spans="1:11" ht="15.75" x14ac:dyDescent="0.2">
      <c r="A48" s="28" t="s">
        <v>82</v>
      </c>
      <c r="B48" s="29" t="s">
        <v>83</v>
      </c>
      <c r="C48" s="30">
        <v>1988116.74</v>
      </c>
      <c r="D48" s="31">
        <f>C48-E48</f>
        <v>1386356.8399999999</v>
      </c>
      <c r="E48" s="31">
        <v>601759.9</v>
      </c>
      <c r="F48" s="33">
        <v>361644.07</v>
      </c>
      <c r="G48" s="31">
        <f t="shared" si="3"/>
        <v>201370.97</v>
      </c>
      <c r="H48" s="31">
        <v>160273.1</v>
      </c>
      <c r="I48" s="32">
        <f t="shared" si="4"/>
        <v>18.190283433758523</v>
      </c>
      <c r="J48" s="32">
        <f t="shared" si="4"/>
        <v>14.525190354310224</v>
      </c>
      <c r="K48" s="32">
        <f t="shared" si="2"/>
        <v>26.63406119284452</v>
      </c>
    </row>
    <row r="49" spans="1:11" ht="19.5" customHeight="1" x14ac:dyDescent="0.2">
      <c r="A49" s="28" t="s">
        <v>84</v>
      </c>
      <c r="B49" s="29" t="s">
        <v>85</v>
      </c>
      <c r="C49" s="30">
        <v>560621.80000000005</v>
      </c>
      <c r="D49" s="31">
        <f>C49-E49</f>
        <v>560621.80000000005</v>
      </c>
      <c r="E49" s="31">
        <v>0</v>
      </c>
      <c r="F49" s="33">
        <v>170114.5</v>
      </c>
      <c r="G49" s="31">
        <f t="shared" si="3"/>
        <v>170114.5</v>
      </c>
      <c r="H49" s="31">
        <v>0</v>
      </c>
      <c r="I49" s="32">
        <f t="shared" si="4"/>
        <v>30.343896723245507</v>
      </c>
      <c r="J49" s="32">
        <f t="shared" si="4"/>
        <v>30.343896723245507</v>
      </c>
      <c r="K49" s="32" t="e">
        <f t="shared" si="2"/>
        <v>#DIV/0!</v>
      </c>
    </row>
    <row r="50" spans="1:11" ht="18.75" customHeight="1" x14ac:dyDescent="0.2">
      <c r="A50" s="26" t="s">
        <v>86</v>
      </c>
      <c r="B50" s="23" t="s">
        <v>87</v>
      </c>
      <c r="C50" s="27">
        <f>C51+C52</f>
        <v>697531.61</v>
      </c>
      <c r="D50" s="27">
        <f>SUM(D51:D52)</f>
        <v>654515.01</v>
      </c>
      <c r="E50" s="27">
        <f>E51+E52</f>
        <v>43016.6</v>
      </c>
      <c r="F50" s="27">
        <f>F51+F52</f>
        <v>221651.40000000002</v>
      </c>
      <c r="G50" s="27">
        <f>G51+G52</f>
        <v>219702.5</v>
      </c>
      <c r="H50" s="27">
        <f>H51+H52</f>
        <v>1948.9</v>
      </c>
      <c r="I50" s="24">
        <f t="shared" si="4"/>
        <v>31.776538413793183</v>
      </c>
      <c r="J50" s="24">
        <f t="shared" si="4"/>
        <v>33.567221017589802</v>
      </c>
      <c r="K50" s="24">
        <f t="shared" si="2"/>
        <v>4.5305765681155652</v>
      </c>
    </row>
    <row r="51" spans="1:11" ht="20.25" customHeight="1" x14ac:dyDescent="0.2">
      <c r="A51" s="28" t="s">
        <v>88</v>
      </c>
      <c r="B51" s="29" t="s">
        <v>89</v>
      </c>
      <c r="C51" s="31">
        <v>179749.42</v>
      </c>
      <c r="D51" s="31">
        <f>C51-E51</f>
        <v>168234.32</v>
      </c>
      <c r="E51" s="31">
        <v>11515.1</v>
      </c>
      <c r="F51" s="34">
        <v>44753.86</v>
      </c>
      <c r="G51" s="31">
        <f t="shared" si="3"/>
        <v>42804.959999999999</v>
      </c>
      <c r="H51" s="31">
        <v>1948.9</v>
      </c>
      <c r="I51" s="32">
        <f t="shared" si="4"/>
        <v>24.897916221370838</v>
      </c>
      <c r="J51" s="32">
        <f t="shared" si="4"/>
        <v>25.443655016408069</v>
      </c>
      <c r="K51" s="32">
        <f t="shared" si="2"/>
        <v>16.924733610650364</v>
      </c>
    </row>
    <row r="52" spans="1:11" ht="18.75" customHeight="1" x14ac:dyDescent="0.2">
      <c r="A52" s="28" t="s">
        <v>90</v>
      </c>
      <c r="B52" s="29" t="s">
        <v>91</v>
      </c>
      <c r="C52" s="31">
        <v>517782.19</v>
      </c>
      <c r="D52" s="31">
        <f>C52-E52</f>
        <v>486280.69</v>
      </c>
      <c r="E52" s="31">
        <v>31501.5</v>
      </c>
      <c r="F52" s="34">
        <v>176897.54</v>
      </c>
      <c r="G52" s="31">
        <f t="shared" si="3"/>
        <v>176897.54</v>
      </c>
      <c r="H52" s="31">
        <v>0</v>
      </c>
      <c r="I52" s="32">
        <f t="shared" si="4"/>
        <v>34.164469813069474</v>
      </c>
      <c r="J52" s="32">
        <f t="shared" si="4"/>
        <v>36.377660811495524</v>
      </c>
      <c r="K52" s="32">
        <f t="shared" si="2"/>
        <v>0</v>
      </c>
    </row>
    <row r="53" spans="1:11" ht="20.25" customHeight="1" x14ac:dyDescent="0.2">
      <c r="A53" s="26" t="s">
        <v>92</v>
      </c>
      <c r="B53" s="23" t="s">
        <v>93</v>
      </c>
      <c r="C53" s="27">
        <f>C54+C55+C56+C57+C58+C59+C60+C61</f>
        <v>50147303.380000003</v>
      </c>
      <c r="D53" s="27">
        <f>D54+D55+D56+D57+D58+D59+D60+D61</f>
        <v>47901805.680000007</v>
      </c>
      <c r="E53" s="27">
        <f>E54+E55+E56+E57+E58+E59+E60+E61</f>
        <v>2245497.7000000002</v>
      </c>
      <c r="F53" s="27">
        <f>F54+F55+F56+F57+F58+F59+F60+F61</f>
        <v>11768663.270000001</v>
      </c>
      <c r="G53" s="27">
        <f t="shared" si="3"/>
        <v>11460516.870000001</v>
      </c>
      <c r="H53" s="27">
        <f>H54+H55+H56+H57+H58+H59+H60+H61</f>
        <v>308146.39999999997</v>
      </c>
      <c r="I53" s="24">
        <f t="shared" si="4"/>
        <v>23.468187672666836</v>
      </c>
      <c r="J53" s="24">
        <f t="shared" si="4"/>
        <v>23.925020585988062</v>
      </c>
      <c r="K53" s="24">
        <f t="shared" si="2"/>
        <v>13.722855293951088</v>
      </c>
    </row>
    <row r="54" spans="1:11" ht="19.5" customHeight="1" x14ac:dyDescent="0.2">
      <c r="A54" s="28" t="s">
        <v>94</v>
      </c>
      <c r="B54" s="29" t="s">
        <v>95</v>
      </c>
      <c r="C54" s="35">
        <v>17520269.010000002</v>
      </c>
      <c r="D54" s="31">
        <f t="shared" ref="D54:D61" si="7">C54-E54</f>
        <v>17430414.710000001</v>
      </c>
      <c r="E54" s="36">
        <v>89854.3</v>
      </c>
      <c r="F54" s="35">
        <v>4386926.88</v>
      </c>
      <c r="G54" s="31">
        <f t="shared" si="3"/>
        <v>4386926.88</v>
      </c>
      <c r="H54" s="31">
        <v>0</v>
      </c>
      <c r="I54" s="32">
        <f t="shared" si="4"/>
        <v>25.039152523834446</v>
      </c>
      <c r="J54" s="32">
        <f t="shared" si="4"/>
        <v>25.168230090837579</v>
      </c>
      <c r="K54" s="32">
        <f t="shared" si="2"/>
        <v>0</v>
      </c>
    </row>
    <row r="55" spans="1:11" ht="17.25" customHeight="1" x14ac:dyDescent="0.2">
      <c r="A55" s="28" t="s">
        <v>96</v>
      </c>
      <c r="B55" s="29" t="s">
        <v>97</v>
      </c>
      <c r="C55" s="35">
        <v>25251749.559999999</v>
      </c>
      <c r="D55" s="31">
        <f t="shared" si="7"/>
        <v>23248956.959999997</v>
      </c>
      <c r="E55" s="36">
        <v>2002792.6</v>
      </c>
      <c r="F55" s="35">
        <v>5688996.5999999996</v>
      </c>
      <c r="G55" s="31">
        <f t="shared" si="3"/>
        <v>5464008.7999999998</v>
      </c>
      <c r="H55" s="31">
        <v>224987.8</v>
      </c>
      <c r="I55" s="32">
        <f t="shared" si="4"/>
        <v>22.529118572487537</v>
      </c>
      <c r="J55" s="32">
        <f t="shared" si="4"/>
        <v>23.502167471000387</v>
      </c>
      <c r="K55" s="32">
        <f t="shared" si="2"/>
        <v>11.233704378576192</v>
      </c>
    </row>
    <row r="56" spans="1:11" ht="15" customHeight="1" x14ac:dyDescent="0.2">
      <c r="A56" s="28" t="s">
        <v>98</v>
      </c>
      <c r="B56" s="29" t="s">
        <v>99</v>
      </c>
      <c r="C56" s="35">
        <v>441433.2</v>
      </c>
      <c r="D56" s="31">
        <f t="shared" si="7"/>
        <v>432640.8</v>
      </c>
      <c r="E56" s="36">
        <v>8792.4</v>
      </c>
      <c r="F56" s="35">
        <v>73241.399999999994</v>
      </c>
      <c r="G56" s="31">
        <f t="shared" si="3"/>
        <v>73241.399999999994</v>
      </c>
      <c r="H56" s="31">
        <v>0</v>
      </c>
      <c r="I56" s="32">
        <f t="shared" si="4"/>
        <v>16.591728941094598</v>
      </c>
      <c r="J56" s="32">
        <f t="shared" si="4"/>
        <v>16.928916551559631</v>
      </c>
      <c r="K56" s="32">
        <f t="shared" si="2"/>
        <v>0</v>
      </c>
    </row>
    <row r="57" spans="1:11" ht="15.75" customHeight="1" x14ac:dyDescent="0.2">
      <c r="A57" s="28" t="s">
        <v>100</v>
      </c>
      <c r="B57" s="29" t="s">
        <v>101</v>
      </c>
      <c r="C57" s="35">
        <v>3822899.07</v>
      </c>
      <c r="D57" s="31">
        <f t="shared" si="7"/>
        <v>3756262.67</v>
      </c>
      <c r="E57" s="36">
        <v>66636.399999999994</v>
      </c>
      <c r="F57" s="35">
        <v>862971.8</v>
      </c>
      <c r="G57" s="31">
        <f t="shared" si="3"/>
        <v>845260.80000000005</v>
      </c>
      <c r="H57" s="31">
        <v>17711</v>
      </c>
      <c r="I57" s="32">
        <f t="shared" si="4"/>
        <v>22.573753169999335</v>
      </c>
      <c r="J57" s="32">
        <f t="shared" si="4"/>
        <v>22.5027074584217</v>
      </c>
      <c r="K57" s="32">
        <f t="shared" si="2"/>
        <v>26.57856666926785</v>
      </c>
    </row>
    <row r="58" spans="1:11" ht="18.75" customHeight="1" x14ac:dyDescent="0.2">
      <c r="A58" s="28" t="s">
        <v>102</v>
      </c>
      <c r="B58" s="29" t="s">
        <v>103</v>
      </c>
      <c r="C58" s="35">
        <v>442752.68</v>
      </c>
      <c r="D58" s="31">
        <f t="shared" si="7"/>
        <v>439559.18</v>
      </c>
      <c r="E58" s="36">
        <v>3193.5</v>
      </c>
      <c r="F58" s="35">
        <v>93913.12</v>
      </c>
      <c r="G58" s="31">
        <f t="shared" si="3"/>
        <v>93913.12</v>
      </c>
      <c r="H58" s="31">
        <v>0</v>
      </c>
      <c r="I58" s="32">
        <f t="shared" si="4"/>
        <v>21.211191765118169</v>
      </c>
      <c r="J58" s="32">
        <f t="shared" si="4"/>
        <v>21.365296022255752</v>
      </c>
      <c r="K58" s="32">
        <f t="shared" si="2"/>
        <v>0</v>
      </c>
    </row>
    <row r="59" spans="1:11" ht="17.25" customHeight="1" x14ac:dyDescent="0.2">
      <c r="A59" s="28" t="s">
        <v>104</v>
      </c>
      <c r="B59" s="29" t="s">
        <v>105</v>
      </c>
      <c r="C59" s="35">
        <v>1036358.6</v>
      </c>
      <c r="D59" s="31">
        <f t="shared" si="7"/>
        <v>1036358.6</v>
      </c>
      <c r="E59" s="36">
        <v>0</v>
      </c>
      <c r="F59" s="35">
        <v>276604.5</v>
      </c>
      <c r="G59" s="31">
        <f t="shared" si="3"/>
        <v>276604.5</v>
      </c>
      <c r="H59" s="31">
        <v>0</v>
      </c>
      <c r="I59" s="32">
        <f t="shared" si="4"/>
        <v>26.690037598954646</v>
      </c>
      <c r="J59" s="32">
        <f t="shared" si="4"/>
        <v>26.690037598954646</v>
      </c>
      <c r="K59" s="32" t="e">
        <f t="shared" si="2"/>
        <v>#DIV/0!</v>
      </c>
    </row>
    <row r="60" spans="1:11" ht="15.75" customHeight="1" x14ac:dyDescent="0.2">
      <c r="A60" s="28" t="s">
        <v>106</v>
      </c>
      <c r="B60" s="29" t="s">
        <v>107</v>
      </c>
      <c r="C60" s="35">
        <v>647689.93000000005</v>
      </c>
      <c r="D60" s="31">
        <f t="shared" si="7"/>
        <v>582113.13</v>
      </c>
      <c r="E60" s="36">
        <v>65576.800000000003</v>
      </c>
      <c r="F60" s="35">
        <v>239447.21</v>
      </c>
      <c r="G60" s="31">
        <f t="shared" si="3"/>
        <v>174843.21</v>
      </c>
      <c r="H60" s="31">
        <v>64604</v>
      </c>
      <c r="I60" s="32">
        <f t="shared" si="4"/>
        <v>36.96941991980637</v>
      </c>
      <c r="J60" s="32">
        <f t="shared" si="4"/>
        <v>30.035950228437553</v>
      </c>
      <c r="K60" s="32">
        <f t="shared" si="2"/>
        <v>98.516548535457659</v>
      </c>
    </row>
    <row r="61" spans="1:11" ht="17.25" customHeight="1" x14ac:dyDescent="0.2">
      <c r="A61" s="28" t="s">
        <v>108</v>
      </c>
      <c r="B61" s="29" t="s">
        <v>109</v>
      </c>
      <c r="C61" s="30">
        <v>984151.33</v>
      </c>
      <c r="D61" s="31">
        <f t="shared" si="7"/>
        <v>975499.63</v>
      </c>
      <c r="E61" s="36">
        <v>8651.7000000000007</v>
      </c>
      <c r="F61" s="35">
        <v>146561.76</v>
      </c>
      <c r="G61" s="31">
        <f t="shared" si="3"/>
        <v>145718.16</v>
      </c>
      <c r="H61" s="31">
        <v>843.6</v>
      </c>
      <c r="I61" s="32">
        <f t="shared" si="4"/>
        <v>14.892197524134831</v>
      </c>
      <c r="J61" s="32">
        <f t="shared" si="4"/>
        <v>14.937797567386058</v>
      </c>
      <c r="K61" s="32">
        <f t="shared" si="2"/>
        <v>9.7506848365061192</v>
      </c>
    </row>
    <row r="62" spans="1:11" ht="18.75" customHeight="1" x14ac:dyDescent="0.2">
      <c r="A62" s="26" t="s">
        <v>110</v>
      </c>
      <c r="B62" s="23" t="s">
        <v>111</v>
      </c>
      <c r="C62" s="27">
        <f>C63+C65+C64</f>
        <v>4670027.34</v>
      </c>
      <c r="D62" s="27">
        <f>D63+D65+D64</f>
        <v>4584070.54</v>
      </c>
      <c r="E62" s="27">
        <f>E63+E65+E64</f>
        <v>85956.799999999988</v>
      </c>
      <c r="F62" s="27">
        <f>F63+F65+F64</f>
        <v>1031114.99</v>
      </c>
      <c r="G62" s="27">
        <f t="shared" si="3"/>
        <v>986979.99</v>
      </c>
      <c r="H62" s="27">
        <f>H63+H65+H64</f>
        <v>44135</v>
      </c>
      <c r="I62" s="24">
        <f t="shared" si="4"/>
        <v>22.079420845531924</v>
      </c>
      <c r="J62" s="24">
        <f t="shared" si="4"/>
        <v>21.530645774050413</v>
      </c>
      <c r="K62" s="24">
        <f t="shared" si="2"/>
        <v>51.345559629953662</v>
      </c>
    </row>
    <row r="63" spans="1:11" ht="17.25" customHeight="1" x14ac:dyDescent="0.2">
      <c r="A63" s="28" t="s">
        <v>112</v>
      </c>
      <c r="B63" s="29" t="s">
        <v>113</v>
      </c>
      <c r="C63" s="36">
        <v>4544412.99</v>
      </c>
      <c r="D63" s="31">
        <f>C63-E63</f>
        <v>4465223.59</v>
      </c>
      <c r="E63" s="31">
        <v>79189.399999999994</v>
      </c>
      <c r="F63" s="31">
        <v>1024938.16</v>
      </c>
      <c r="G63" s="31">
        <f t="shared" si="3"/>
        <v>981273.06</v>
      </c>
      <c r="H63" s="31">
        <v>43665.1</v>
      </c>
      <c r="I63" s="32">
        <f t="shared" si="4"/>
        <v>22.553807549080172</v>
      </c>
      <c r="J63" s="32">
        <f t="shared" si="4"/>
        <v>21.97589975555961</v>
      </c>
      <c r="K63" s="32">
        <f t="shared" si="2"/>
        <v>55.140081879645507</v>
      </c>
    </row>
    <row r="64" spans="1:11" ht="17.25" customHeight="1" x14ac:dyDescent="0.2">
      <c r="A64" s="28" t="s">
        <v>114</v>
      </c>
      <c r="B64" s="29" t="s">
        <v>115</v>
      </c>
      <c r="C64" s="36">
        <v>14400</v>
      </c>
      <c r="D64" s="31">
        <f>C64-E64</f>
        <v>14400</v>
      </c>
      <c r="E64" s="31">
        <v>0</v>
      </c>
      <c r="F64" s="31">
        <v>0</v>
      </c>
      <c r="G64" s="31">
        <f t="shared" si="3"/>
        <v>0</v>
      </c>
      <c r="H64" s="31">
        <v>0</v>
      </c>
      <c r="I64" s="32">
        <f t="shared" si="4"/>
        <v>0</v>
      </c>
      <c r="J64" s="32">
        <f t="shared" si="4"/>
        <v>0</v>
      </c>
      <c r="K64" s="32" t="e">
        <f t="shared" si="2"/>
        <v>#DIV/0!</v>
      </c>
    </row>
    <row r="65" spans="1:11" ht="17.25" customHeight="1" x14ac:dyDescent="0.2">
      <c r="A65" s="28" t="s">
        <v>116</v>
      </c>
      <c r="B65" s="29" t="s">
        <v>117</v>
      </c>
      <c r="C65" s="36">
        <v>111214.35</v>
      </c>
      <c r="D65" s="31">
        <f>C65-E65</f>
        <v>104446.95000000001</v>
      </c>
      <c r="E65" s="31">
        <v>6767.4</v>
      </c>
      <c r="F65" s="31">
        <v>6176.83</v>
      </c>
      <c r="G65" s="31">
        <f t="shared" si="3"/>
        <v>5706.93</v>
      </c>
      <c r="H65" s="31">
        <v>469.9</v>
      </c>
      <c r="I65" s="32">
        <f t="shared" si="4"/>
        <v>5.5539865134310453</v>
      </c>
      <c r="J65" s="32">
        <f t="shared" si="4"/>
        <v>5.4639508382006365</v>
      </c>
      <c r="K65" s="32">
        <f t="shared" si="2"/>
        <v>6.9435824688949959</v>
      </c>
    </row>
    <row r="66" spans="1:11" ht="17.25" customHeight="1" x14ac:dyDescent="0.2">
      <c r="A66" s="26" t="s">
        <v>118</v>
      </c>
      <c r="B66" s="23" t="s">
        <v>119</v>
      </c>
      <c r="C66" s="27">
        <f>SUM(C67:C73)</f>
        <v>23079915.969999999</v>
      </c>
      <c r="D66" s="27">
        <f>SUM(D67:D73)</f>
        <v>21134358.170000002</v>
      </c>
      <c r="E66" s="27">
        <f>E67+E68+E69+E70+E71+E72+E73</f>
        <v>1945557.8</v>
      </c>
      <c r="F66" s="27">
        <f>F67+F68+F69+F70+F71+F72+F73</f>
        <v>6518710.6400000006</v>
      </c>
      <c r="G66" s="27">
        <f t="shared" si="3"/>
        <v>5715866.9400000004</v>
      </c>
      <c r="H66" s="27">
        <f>SUM(H67:H73)</f>
        <v>802843.70000000007</v>
      </c>
      <c r="I66" s="24">
        <f t="shared" si="4"/>
        <v>28.244083074103155</v>
      </c>
      <c r="J66" s="24">
        <f t="shared" si="4"/>
        <v>27.045377456097121</v>
      </c>
      <c r="K66" s="24">
        <f t="shared" si="2"/>
        <v>41.265476666897285</v>
      </c>
    </row>
    <row r="67" spans="1:11" ht="16.5" customHeight="1" x14ac:dyDescent="0.2">
      <c r="A67" s="28" t="s">
        <v>120</v>
      </c>
      <c r="B67" s="29" t="s">
        <v>121</v>
      </c>
      <c r="C67" s="31">
        <v>5753783.7199999997</v>
      </c>
      <c r="D67" s="31">
        <f t="shared" ref="D67:D73" si="8">C67-E67</f>
        <v>5536496.8199999994</v>
      </c>
      <c r="E67" s="31">
        <v>217286.9</v>
      </c>
      <c r="F67" s="31">
        <v>1308079.76</v>
      </c>
      <c r="G67" s="31">
        <f t="shared" si="3"/>
        <v>1262928.3600000001</v>
      </c>
      <c r="H67" s="31">
        <v>45151.4</v>
      </c>
      <c r="I67" s="32">
        <f t="shared" si="4"/>
        <v>22.734253208947521</v>
      </c>
      <c r="J67" s="32">
        <f t="shared" si="4"/>
        <v>22.810965147452215</v>
      </c>
      <c r="K67" s="32">
        <f t="shared" si="2"/>
        <v>20.77962362204072</v>
      </c>
    </row>
    <row r="68" spans="1:11" ht="16.5" customHeight="1" x14ac:dyDescent="0.2">
      <c r="A68" s="28" t="s">
        <v>122</v>
      </c>
      <c r="B68" s="29" t="s">
        <v>123</v>
      </c>
      <c r="C68" s="31">
        <v>7854587.5499999998</v>
      </c>
      <c r="D68" s="31">
        <f t="shared" si="8"/>
        <v>6276364.0499999998</v>
      </c>
      <c r="E68" s="31">
        <v>1578223.5</v>
      </c>
      <c r="F68" s="31">
        <v>2861291.68</v>
      </c>
      <c r="G68" s="31">
        <f t="shared" si="3"/>
        <v>2147929.2800000003</v>
      </c>
      <c r="H68" s="31">
        <v>713362.4</v>
      </c>
      <c r="I68" s="32">
        <f t="shared" si="4"/>
        <v>36.428286804187451</v>
      </c>
      <c r="J68" s="32">
        <f t="shared" si="4"/>
        <v>34.222509447966146</v>
      </c>
      <c r="K68" s="32">
        <f t="shared" si="2"/>
        <v>45.200340762889411</v>
      </c>
    </row>
    <row r="69" spans="1:11" ht="16.5" customHeight="1" x14ac:dyDescent="0.2">
      <c r="A69" s="28" t="s">
        <v>124</v>
      </c>
      <c r="B69" s="29" t="s">
        <v>125</v>
      </c>
      <c r="C69" s="31">
        <v>81062.8</v>
      </c>
      <c r="D69" s="31">
        <f t="shared" si="8"/>
        <v>81062.8</v>
      </c>
      <c r="E69" s="31">
        <v>0</v>
      </c>
      <c r="F69" s="31">
        <v>26529.39</v>
      </c>
      <c r="G69" s="31">
        <f t="shared" si="3"/>
        <v>26529.39</v>
      </c>
      <c r="H69" s="31">
        <v>0</v>
      </c>
      <c r="I69" s="32">
        <f t="shared" si="4"/>
        <v>32.726959838544929</v>
      </c>
      <c r="J69" s="32">
        <f t="shared" si="4"/>
        <v>32.726959838544929</v>
      </c>
      <c r="K69" s="32" t="e">
        <f t="shared" si="2"/>
        <v>#DIV/0!</v>
      </c>
    </row>
    <row r="70" spans="1:11" ht="16.5" customHeight="1" x14ac:dyDescent="0.2">
      <c r="A70" s="28" t="s">
        <v>126</v>
      </c>
      <c r="B70" s="29" t="s">
        <v>127</v>
      </c>
      <c r="C70" s="31">
        <v>506064.1</v>
      </c>
      <c r="D70" s="31">
        <f t="shared" si="8"/>
        <v>455054.5</v>
      </c>
      <c r="E70" s="31">
        <v>51009.599999999999</v>
      </c>
      <c r="F70" s="31">
        <v>131962.28</v>
      </c>
      <c r="G70" s="31">
        <f t="shared" si="3"/>
        <v>114108.88</v>
      </c>
      <c r="H70" s="31">
        <v>17853.400000000001</v>
      </c>
      <c r="I70" s="32">
        <f t="shared" si="4"/>
        <v>26.076198647562631</v>
      </c>
      <c r="J70" s="32">
        <f t="shared" si="4"/>
        <v>25.075871131919364</v>
      </c>
      <c r="K70" s="32">
        <f t="shared" si="2"/>
        <v>35.000078416611778</v>
      </c>
    </row>
    <row r="71" spans="1:11" ht="21" customHeight="1" x14ac:dyDescent="0.2">
      <c r="A71" s="28" t="s">
        <v>128</v>
      </c>
      <c r="B71" s="29" t="s">
        <v>129</v>
      </c>
      <c r="C71" s="31">
        <v>129134</v>
      </c>
      <c r="D71" s="31">
        <f t="shared" si="8"/>
        <v>129134</v>
      </c>
      <c r="E71" s="31">
        <v>0</v>
      </c>
      <c r="F71" s="31">
        <v>14937.91</v>
      </c>
      <c r="G71" s="31">
        <f t="shared" si="3"/>
        <v>14937.91</v>
      </c>
      <c r="H71" s="31">
        <v>0</v>
      </c>
      <c r="I71" s="32">
        <f t="shared" si="4"/>
        <v>11.56775907197175</v>
      </c>
      <c r="J71" s="32">
        <f t="shared" si="4"/>
        <v>11.56775907197175</v>
      </c>
      <c r="K71" s="24" t="e">
        <f t="shared" si="2"/>
        <v>#DIV/0!</v>
      </c>
    </row>
    <row r="72" spans="1:11" ht="21" customHeight="1" x14ac:dyDescent="0.2">
      <c r="A72" s="28" t="s">
        <v>130</v>
      </c>
      <c r="B72" s="29" t="s">
        <v>131</v>
      </c>
      <c r="C72" s="31">
        <v>373561.3</v>
      </c>
      <c r="D72" s="31">
        <f t="shared" si="8"/>
        <v>373561.3</v>
      </c>
      <c r="E72" s="31">
        <v>0</v>
      </c>
      <c r="F72" s="31">
        <v>137966.88</v>
      </c>
      <c r="G72" s="31">
        <f t="shared" si="3"/>
        <v>137966.88</v>
      </c>
      <c r="H72" s="31">
        <v>0</v>
      </c>
      <c r="I72" s="32">
        <f t="shared" si="4"/>
        <v>36.932862156759818</v>
      </c>
      <c r="J72" s="32">
        <f t="shared" si="4"/>
        <v>36.932862156759818</v>
      </c>
      <c r="K72" s="32" t="e">
        <f t="shared" si="2"/>
        <v>#DIV/0!</v>
      </c>
    </row>
    <row r="73" spans="1:11" ht="20.25" customHeight="1" x14ac:dyDescent="0.2">
      <c r="A73" s="28" t="s">
        <v>132</v>
      </c>
      <c r="B73" s="29" t="s">
        <v>133</v>
      </c>
      <c r="C73" s="31">
        <v>8381722.5</v>
      </c>
      <c r="D73" s="31">
        <f t="shared" si="8"/>
        <v>8282684.7000000002</v>
      </c>
      <c r="E73" s="31">
        <v>99037.8</v>
      </c>
      <c r="F73" s="31">
        <v>2037942.74</v>
      </c>
      <c r="G73" s="31">
        <f t="shared" si="3"/>
        <v>2011466.24</v>
      </c>
      <c r="H73" s="31">
        <v>26476.5</v>
      </c>
      <c r="I73" s="32">
        <f t="shared" si="4"/>
        <v>24.314128032752215</v>
      </c>
      <c r="J73" s="32">
        <f t="shared" si="4"/>
        <v>24.28519632046358</v>
      </c>
      <c r="K73" s="32">
        <f t="shared" si="2"/>
        <v>26.733731969005774</v>
      </c>
    </row>
    <row r="74" spans="1:11" ht="16.5" customHeight="1" x14ac:dyDescent="0.2">
      <c r="A74" s="26" t="s">
        <v>134</v>
      </c>
      <c r="B74" s="23" t="s">
        <v>135</v>
      </c>
      <c r="C74" s="27">
        <f>C75+C76+C77+C78+C79</f>
        <v>45048423.269999996</v>
      </c>
      <c r="D74" s="27">
        <f>D75+D76+D77+D78+D79</f>
        <v>39446925.149999999</v>
      </c>
      <c r="E74" s="27">
        <f>E75+E76+E77+E78+E79</f>
        <v>5601498.120000001</v>
      </c>
      <c r="F74" s="27">
        <f>F75+F76+F77+F78+F79</f>
        <v>13935526.179999998</v>
      </c>
      <c r="G74" s="27">
        <f t="shared" si="3"/>
        <v>11894296.609999998</v>
      </c>
      <c r="H74" s="27">
        <f>H75+H76+H77+H78+H79</f>
        <v>2041229.57</v>
      </c>
      <c r="I74" s="24">
        <f t="shared" si="4"/>
        <v>30.934548133853028</v>
      </c>
      <c r="J74" s="24">
        <f t="shared" si="4"/>
        <v>30.152658451250662</v>
      </c>
      <c r="K74" s="24">
        <f t="shared" si="2"/>
        <v>36.440779346365282</v>
      </c>
    </row>
    <row r="75" spans="1:11" ht="16.5" customHeight="1" x14ac:dyDescent="0.2">
      <c r="A75" s="28" t="s">
        <v>136</v>
      </c>
      <c r="B75" s="29" t="s">
        <v>137</v>
      </c>
      <c r="C75" s="31">
        <v>597480.5</v>
      </c>
      <c r="D75" s="31">
        <f>C75-E75</f>
        <v>590352</v>
      </c>
      <c r="E75" s="31">
        <v>7128.5</v>
      </c>
      <c r="F75" s="36">
        <v>152049.70000000001</v>
      </c>
      <c r="G75" s="31">
        <f t="shared" si="3"/>
        <v>150307.40000000002</v>
      </c>
      <c r="H75" s="31">
        <v>1742.3</v>
      </c>
      <c r="I75" s="32">
        <f t="shared" si="4"/>
        <v>25.448479071701925</v>
      </c>
      <c r="J75" s="32">
        <f t="shared" si="4"/>
        <v>25.460640431471397</v>
      </c>
      <c r="K75" s="32">
        <f t="shared" si="2"/>
        <v>24.441327067405485</v>
      </c>
    </row>
    <row r="76" spans="1:11" ht="15" customHeight="1" x14ac:dyDescent="0.2">
      <c r="A76" s="28" t="s">
        <v>138</v>
      </c>
      <c r="B76" s="29" t="s">
        <v>139</v>
      </c>
      <c r="C76" s="31">
        <v>6847143.8499999996</v>
      </c>
      <c r="D76" s="31">
        <f>C76-E76</f>
        <v>6698657.4499999993</v>
      </c>
      <c r="E76" s="31">
        <v>148486.39999999999</v>
      </c>
      <c r="F76" s="31">
        <v>2173848.37</v>
      </c>
      <c r="G76" s="31">
        <f t="shared" si="3"/>
        <v>2124974.37</v>
      </c>
      <c r="H76" s="31">
        <v>48874</v>
      </c>
      <c r="I76" s="32">
        <f t="shared" si="4"/>
        <v>31.748250330683504</v>
      </c>
      <c r="J76" s="32">
        <f t="shared" si="4"/>
        <v>31.722391924966999</v>
      </c>
      <c r="K76" s="32">
        <f t="shared" si="2"/>
        <v>32.914798931080554</v>
      </c>
    </row>
    <row r="77" spans="1:11" ht="15.75" customHeight="1" x14ac:dyDescent="0.2">
      <c r="A77" s="28" t="s">
        <v>140</v>
      </c>
      <c r="B77" s="29" t="s">
        <v>141</v>
      </c>
      <c r="C77" s="31">
        <v>27366712.370000001</v>
      </c>
      <c r="D77" s="31">
        <f>C77-E77</f>
        <v>22238940.149999999</v>
      </c>
      <c r="E77" s="31">
        <f>3925859.2+1201913.02</f>
        <v>5127772.2200000007</v>
      </c>
      <c r="F77" s="31">
        <v>7723207.3799999999</v>
      </c>
      <c r="G77" s="31">
        <f t="shared" si="3"/>
        <v>5822704.71</v>
      </c>
      <c r="H77" s="31">
        <f>1167511.5+732991.17</f>
        <v>1900502.67</v>
      </c>
      <c r="I77" s="32">
        <f t="shared" si="4"/>
        <v>28.22117350298296</v>
      </c>
      <c r="J77" s="32">
        <f t="shared" si="4"/>
        <v>26.182473943120893</v>
      </c>
      <c r="K77" s="32">
        <f t="shared" si="2"/>
        <v>37.062930810136486</v>
      </c>
    </row>
    <row r="78" spans="1:11" ht="15" customHeight="1" x14ac:dyDescent="0.2">
      <c r="A78" s="28" t="s">
        <v>142</v>
      </c>
      <c r="B78" s="29" t="s">
        <v>143</v>
      </c>
      <c r="C78" s="31">
        <v>8349613.0700000003</v>
      </c>
      <c r="D78" s="31">
        <f>C78-E78</f>
        <v>8035582.3700000001</v>
      </c>
      <c r="E78" s="31">
        <v>314030.7</v>
      </c>
      <c r="F78" s="31">
        <v>3406639.88</v>
      </c>
      <c r="G78" s="31">
        <f t="shared" si="3"/>
        <v>3316529.28</v>
      </c>
      <c r="H78" s="31">
        <v>90110.6</v>
      </c>
      <c r="I78" s="32">
        <f t="shared" si="4"/>
        <v>40.799973021983398</v>
      </c>
      <c r="J78" s="32">
        <f t="shared" si="4"/>
        <v>41.2730419189269</v>
      </c>
      <c r="K78" s="32">
        <f t="shared" si="2"/>
        <v>28.69483779770577</v>
      </c>
    </row>
    <row r="79" spans="1:11" ht="16.5" customHeight="1" x14ac:dyDescent="0.2">
      <c r="A79" s="28" t="s">
        <v>144</v>
      </c>
      <c r="B79" s="29" t="s">
        <v>145</v>
      </c>
      <c r="C79" s="31">
        <v>1887473.48</v>
      </c>
      <c r="D79" s="31">
        <f>C79-E79</f>
        <v>1883393.18</v>
      </c>
      <c r="E79" s="31">
        <v>4080.3</v>
      </c>
      <c r="F79" s="31">
        <v>479780.85</v>
      </c>
      <c r="G79" s="31">
        <f t="shared" si="3"/>
        <v>479780.85</v>
      </c>
      <c r="H79" s="31">
        <v>0</v>
      </c>
      <c r="I79" s="32">
        <f t="shared" si="4"/>
        <v>25.419210128451713</v>
      </c>
      <c r="J79" s="32">
        <f t="shared" si="4"/>
        <v>25.474279884564517</v>
      </c>
      <c r="K79" s="32">
        <f t="shared" si="2"/>
        <v>0</v>
      </c>
    </row>
    <row r="80" spans="1:11" ht="15.75" customHeight="1" x14ac:dyDescent="0.2">
      <c r="A80" s="37" t="s">
        <v>146</v>
      </c>
      <c r="B80" s="38" t="s">
        <v>147</v>
      </c>
      <c r="C80" s="24">
        <f>SUM(C81:C84)</f>
        <v>2362302.02</v>
      </c>
      <c r="D80" s="24">
        <f>SUM(D81:D84)</f>
        <v>2357239.52</v>
      </c>
      <c r="E80" s="24">
        <f>SUM(E81:E84)</f>
        <v>5062.5</v>
      </c>
      <c r="F80" s="24">
        <f>SUM(F81:F84)</f>
        <v>273699.19</v>
      </c>
      <c r="G80" s="24">
        <f t="shared" si="3"/>
        <v>271470.99</v>
      </c>
      <c r="H80" s="24">
        <f>SUM(H81:H84)</f>
        <v>2228.1999999999998</v>
      </c>
      <c r="I80" s="24">
        <f t="shared" si="4"/>
        <v>11.586121828740595</v>
      </c>
      <c r="J80" s="24">
        <f t="shared" si="4"/>
        <v>11.516478817561993</v>
      </c>
      <c r="K80" s="24">
        <f t="shared" si="4"/>
        <v>44.013827160493825</v>
      </c>
    </row>
    <row r="81" spans="1:11" ht="17.25" customHeight="1" x14ac:dyDescent="0.2">
      <c r="A81" s="39" t="s">
        <v>148</v>
      </c>
      <c r="B81" s="40" t="s">
        <v>149</v>
      </c>
      <c r="C81" s="36">
        <v>25762.1</v>
      </c>
      <c r="D81" s="31">
        <f>C81-E81</f>
        <v>25762.1</v>
      </c>
      <c r="E81" s="31">
        <v>0</v>
      </c>
      <c r="F81" s="31">
        <v>0</v>
      </c>
      <c r="G81" s="31">
        <f t="shared" si="3"/>
        <v>0</v>
      </c>
      <c r="H81" s="31">
        <v>0</v>
      </c>
      <c r="I81" s="32">
        <f t="shared" ref="I81:K94" si="9">F81/C81*100</f>
        <v>0</v>
      </c>
      <c r="J81" s="32">
        <f t="shared" si="9"/>
        <v>0</v>
      </c>
      <c r="K81" s="32" t="e">
        <f t="shared" si="9"/>
        <v>#DIV/0!</v>
      </c>
    </row>
    <row r="82" spans="1:11" ht="17.25" customHeight="1" x14ac:dyDescent="0.2">
      <c r="A82" s="39" t="s">
        <v>150</v>
      </c>
      <c r="B82" s="40" t="s">
        <v>151</v>
      </c>
      <c r="C82" s="36">
        <v>1287464.27</v>
      </c>
      <c r="D82" s="31">
        <f>C82-E82</f>
        <v>1287464.27</v>
      </c>
      <c r="E82" s="31">
        <v>0</v>
      </c>
      <c r="F82" s="31">
        <v>11911.11</v>
      </c>
      <c r="G82" s="31">
        <f t="shared" si="3"/>
        <v>11911.11</v>
      </c>
      <c r="H82" s="31">
        <v>0</v>
      </c>
      <c r="I82" s="32">
        <f t="shared" si="9"/>
        <v>0.92516043183085772</v>
      </c>
      <c r="J82" s="32">
        <f t="shared" si="9"/>
        <v>0.92516043183085772</v>
      </c>
      <c r="K82" s="32" t="e">
        <f t="shared" si="9"/>
        <v>#DIV/0!</v>
      </c>
    </row>
    <row r="83" spans="1:11" ht="20.25" customHeight="1" x14ac:dyDescent="0.2">
      <c r="A83" s="39" t="s">
        <v>152</v>
      </c>
      <c r="B83" s="40" t="s">
        <v>153</v>
      </c>
      <c r="C83" s="36">
        <v>758003.55</v>
      </c>
      <c r="D83" s="31">
        <f>C83-E83</f>
        <v>752941.05</v>
      </c>
      <c r="E83" s="31">
        <v>5062.5</v>
      </c>
      <c r="F83" s="31">
        <v>203322.95</v>
      </c>
      <c r="G83" s="31">
        <f t="shared" ref="G83:G94" si="10">F83-H83</f>
        <v>201094.75</v>
      </c>
      <c r="H83" s="31">
        <v>2228.1999999999998</v>
      </c>
      <c r="I83" s="32">
        <f t="shared" si="9"/>
        <v>26.823482554929988</v>
      </c>
      <c r="J83" s="32">
        <f t="shared" si="9"/>
        <v>26.70790097046774</v>
      </c>
      <c r="K83" s="32">
        <f t="shared" si="9"/>
        <v>44.013827160493825</v>
      </c>
    </row>
    <row r="84" spans="1:11" ht="20.25" customHeight="1" x14ac:dyDescent="0.2">
      <c r="A84" s="39" t="s">
        <v>154</v>
      </c>
      <c r="B84" s="40" t="s">
        <v>155</v>
      </c>
      <c r="C84" s="36">
        <v>291072.09999999998</v>
      </c>
      <c r="D84" s="31">
        <f>C84-E84</f>
        <v>291072.09999999998</v>
      </c>
      <c r="E84" s="31">
        <v>0</v>
      </c>
      <c r="F84" s="31">
        <v>58465.13</v>
      </c>
      <c r="G84" s="31">
        <f t="shared" si="10"/>
        <v>58465.13</v>
      </c>
      <c r="H84" s="31">
        <v>0</v>
      </c>
      <c r="I84" s="32">
        <f t="shared" si="9"/>
        <v>20.086133298244661</v>
      </c>
      <c r="J84" s="32">
        <f t="shared" si="9"/>
        <v>20.086133298244661</v>
      </c>
      <c r="K84" s="32" t="e">
        <f t="shared" si="9"/>
        <v>#DIV/0!</v>
      </c>
    </row>
    <row r="85" spans="1:11" ht="15.75" customHeight="1" x14ac:dyDescent="0.2">
      <c r="A85" s="37" t="s">
        <v>156</v>
      </c>
      <c r="B85" s="38" t="s">
        <v>157</v>
      </c>
      <c r="C85" s="24">
        <f>C86+C87</f>
        <v>520084.32</v>
      </c>
      <c r="D85" s="24">
        <f>D86+D87</f>
        <v>520084.32</v>
      </c>
      <c r="E85" s="24">
        <f>E86+E87</f>
        <v>0</v>
      </c>
      <c r="F85" s="24">
        <f>F86+F87</f>
        <v>287211.73</v>
      </c>
      <c r="G85" s="24">
        <f t="shared" si="10"/>
        <v>287211.73</v>
      </c>
      <c r="H85" s="24">
        <f>H86+H87</f>
        <v>0</v>
      </c>
      <c r="I85" s="24">
        <f t="shared" si="9"/>
        <v>55.224070204616048</v>
      </c>
      <c r="J85" s="24">
        <f t="shared" si="9"/>
        <v>55.224070204616048</v>
      </c>
      <c r="K85" s="32" t="e">
        <f t="shared" si="9"/>
        <v>#DIV/0!</v>
      </c>
    </row>
    <row r="86" spans="1:11" ht="19.5" customHeight="1" x14ac:dyDescent="0.2">
      <c r="A86" s="39" t="s">
        <v>158</v>
      </c>
      <c r="B86" s="40" t="s">
        <v>159</v>
      </c>
      <c r="C86" s="31">
        <v>420445.05</v>
      </c>
      <c r="D86" s="31">
        <f>C86-E86</f>
        <v>420445.05</v>
      </c>
      <c r="E86" s="31">
        <v>0</v>
      </c>
      <c r="F86" s="31">
        <v>220903.79</v>
      </c>
      <c r="G86" s="31">
        <f t="shared" si="10"/>
        <v>220903.79</v>
      </c>
      <c r="H86" s="31">
        <v>0</v>
      </c>
      <c r="I86" s="32">
        <f t="shared" si="9"/>
        <v>52.540466346315654</v>
      </c>
      <c r="J86" s="32">
        <f t="shared" si="9"/>
        <v>52.540466346315654</v>
      </c>
      <c r="K86" s="32" t="e">
        <f t="shared" si="9"/>
        <v>#DIV/0!</v>
      </c>
    </row>
    <row r="87" spans="1:11" ht="18.75" customHeight="1" x14ac:dyDescent="0.2">
      <c r="A87" s="39" t="s">
        <v>160</v>
      </c>
      <c r="B87" s="40" t="s">
        <v>161</v>
      </c>
      <c r="C87" s="31">
        <v>99639.27</v>
      </c>
      <c r="D87" s="31">
        <f>C87-E87</f>
        <v>99639.27</v>
      </c>
      <c r="E87" s="31">
        <v>0</v>
      </c>
      <c r="F87" s="31">
        <v>66307.94</v>
      </c>
      <c r="G87" s="31">
        <f t="shared" si="10"/>
        <v>66307.94</v>
      </c>
      <c r="H87" s="31">
        <v>0</v>
      </c>
      <c r="I87" s="32">
        <f t="shared" si="9"/>
        <v>66.547998595332942</v>
      </c>
      <c r="J87" s="32">
        <f t="shared" si="9"/>
        <v>66.547998595332942</v>
      </c>
      <c r="K87" s="32" t="e">
        <f t="shared" si="9"/>
        <v>#DIV/0!</v>
      </c>
    </row>
    <row r="88" spans="1:11" ht="20.25" customHeight="1" x14ac:dyDescent="0.2">
      <c r="A88" s="26"/>
      <c r="B88" s="23" t="s">
        <v>162</v>
      </c>
      <c r="C88" s="24">
        <f>C53+C62+C66+C74+C80+C85</f>
        <v>125828056.29999998</v>
      </c>
      <c r="D88" s="24">
        <f>D53+D62+D66+D74+D80+D85</f>
        <v>115944483.38000001</v>
      </c>
      <c r="E88" s="24">
        <f>E53+E62+E66+E74+E80+E85</f>
        <v>9883572.9200000018</v>
      </c>
      <c r="F88" s="24">
        <f>F53+F62+F66+F74+F80+F85</f>
        <v>33814926</v>
      </c>
      <c r="G88" s="24">
        <f t="shared" si="10"/>
        <v>30616343.129999999</v>
      </c>
      <c r="H88" s="24">
        <f>H53+H62+H66+H74+H80+H85</f>
        <v>3198582.87</v>
      </c>
      <c r="I88" s="24">
        <f t="shared" si="9"/>
        <v>26.873915877217602</v>
      </c>
      <c r="J88" s="24">
        <f t="shared" si="9"/>
        <v>26.406036956201749</v>
      </c>
      <c r="K88" s="24">
        <f t="shared" si="9"/>
        <v>32.362617202201001</v>
      </c>
    </row>
    <row r="89" spans="1:11" ht="19.5" customHeight="1" x14ac:dyDescent="0.2">
      <c r="A89" s="26" t="s">
        <v>163</v>
      </c>
      <c r="B89" s="23" t="s">
        <v>164</v>
      </c>
      <c r="C89" s="27">
        <f>C90</f>
        <v>1530849.1</v>
      </c>
      <c r="D89" s="27">
        <f>D90</f>
        <v>1530849.1</v>
      </c>
      <c r="E89" s="27">
        <f>E90</f>
        <v>0</v>
      </c>
      <c r="F89" s="27">
        <f>F90</f>
        <v>293.08</v>
      </c>
      <c r="G89" s="27">
        <f t="shared" si="10"/>
        <v>293.08</v>
      </c>
      <c r="H89" s="27">
        <f>H90</f>
        <v>0</v>
      </c>
      <c r="I89" s="24">
        <f t="shared" si="9"/>
        <v>1.9144930744643608E-2</v>
      </c>
      <c r="J89" s="24">
        <f t="shared" si="9"/>
        <v>1.9144930744643608E-2</v>
      </c>
      <c r="K89" s="32" t="e">
        <f t="shared" si="9"/>
        <v>#DIV/0!</v>
      </c>
    </row>
    <row r="90" spans="1:11" ht="21" customHeight="1" x14ac:dyDescent="0.2">
      <c r="A90" s="28" t="s">
        <v>165</v>
      </c>
      <c r="B90" s="29" t="s">
        <v>166</v>
      </c>
      <c r="C90" s="31">
        <v>1530849.1</v>
      </c>
      <c r="D90" s="31">
        <f>C90-E90</f>
        <v>1530849.1</v>
      </c>
      <c r="E90" s="31">
        <v>0</v>
      </c>
      <c r="F90" s="31">
        <v>293.08</v>
      </c>
      <c r="G90" s="31">
        <f t="shared" si="10"/>
        <v>293.08</v>
      </c>
      <c r="H90" s="31">
        <v>0</v>
      </c>
      <c r="I90" s="32">
        <f t="shared" si="9"/>
        <v>1.9144930744643608E-2</v>
      </c>
      <c r="J90" s="32">
        <f t="shared" si="9"/>
        <v>1.9144930744643608E-2</v>
      </c>
      <c r="K90" s="32" t="e">
        <f t="shared" si="9"/>
        <v>#DIV/0!</v>
      </c>
    </row>
    <row r="91" spans="1:11" ht="35.25" customHeight="1" x14ac:dyDescent="0.2">
      <c r="A91" s="26" t="s">
        <v>167</v>
      </c>
      <c r="B91" s="23" t="s">
        <v>168</v>
      </c>
      <c r="C91" s="27">
        <f>C92+C93+C94</f>
        <v>8964836</v>
      </c>
      <c r="D91" s="27">
        <f>D92+D93+D94</f>
        <v>8964836</v>
      </c>
      <c r="E91" s="27">
        <f>E92+E93+E94</f>
        <v>0</v>
      </c>
      <c r="F91" s="27">
        <f>F92+F93+F94</f>
        <v>2151872.75</v>
      </c>
      <c r="G91" s="27">
        <f t="shared" si="10"/>
        <v>2151872.75</v>
      </c>
      <c r="H91" s="27">
        <f>H92+H93+H94</f>
        <v>0</v>
      </c>
      <c r="I91" s="24">
        <f t="shared" si="9"/>
        <v>24.003481491462868</v>
      </c>
      <c r="J91" s="24">
        <f t="shared" si="9"/>
        <v>24.003481491462868</v>
      </c>
      <c r="K91" s="24" t="e">
        <f t="shared" si="9"/>
        <v>#DIV/0!</v>
      </c>
    </row>
    <row r="92" spans="1:11" ht="33.75" customHeight="1" x14ac:dyDescent="0.2">
      <c r="A92" s="28" t="s">
        <v>169</v>
      </c>
      <c r="B92" s="29" t="s">
        <v>170</v>
      </c>
      <c r="C92" s="31">
        <v>3957209.4</v>
      </c>
      <c r="D92" s="31">
        <f>C92-E92</f>
        <v>3957209.4</v>
      </c>
      <c r="E92" s="31">
        <v>0</v>
      </c>
      <c r="F92" s="31">
        <v>1187162.82</v>
      </c>
      <c r="G92" s="31">
        <f t="shared" si="10"/>
        <v>1187162.82</v>
      </c>
      <c r="H92" s="31">
        <v>0</v>
      </c>
      <c r="I92" s="32">
        <f t="shared" si="9"/>
        <v>30.000000000000004</v>
      </c>
      <c r="J92" s="32">
        <f t="shared" si="9"/>
        <v>30.000000000000004</v>
      </c>
      <c r="K92" s="32" t="e">
        <f t="shared" si="9"/>
        <v>#DIV/0!</v>
      </c>
    </row>
    <row r="93" spans="1:11" ht="21.75" customHeight="1" x14ac:dyDescent="0.2">
      <c r="A93" s="28" t="s">
        <v>171</v>
      </c>
      <c r="B93" s="29" t="s">
        <v>172</v>
      </c>
      <c r="C93" s="31">
        <v>806675</v>
      </c>
      <c r="D93" s="31">
        <f>C93-E93</f>
        <v>806675</v>
      </c>
      <c r="E93" s="31">
        <v>0</v>
      </c>
      <c r="F93" s="31">
        <v>42017.8</v>
      </c>
      <c r="G93" s="31">
        <f t="shared" si="10"/>
        <v>42017.8</v>
      </c>
      <c r="H93" s="31">
        <v>0</v>
      </c>
      <c r="I93" s="32">
        <f t="shared" si="9"/>
        <v>5.2087643722688819</v>
      </c>
      <c r="J93" s="32">
        <f t="shared" si="9"/>
        <v>5.2087643722688819</v>
      </c>
      <c r="K93" s="32" t="e">
        <f t="shared" si="9"/>
        <v>#DIV/0!</v>
      </c>
    </row>
    <row r="94" spans="1:11" ht="22.5" customHeight="1" x14ac:dyDescent="0.2">
      <c r="A94" s="28" t="s">
        <v>173</v>
      </c>
      <c r="B94" s="29" t="s">
        <v>174</v>
      </c>
      <c r="C94" s="31">
        <v>4200951.5999999996</v>
      </c>
      <c r="D94" s="31">
        <f>C94-E94</f>
        <v>4200951.5999999996</v>
      </c>
      <c r="E94" s="31">
        <v>0</v>
      </c>
      <c r="F94" s="31">
        <v>922692.13</v>
      </c>
      <c r="G94" s="31">
        <f t="shared" si="10"/>
        <v>922692.13</v>
      </c>
      <c r="H94" s="31">
        <v>0</v>
      </c>
      <c r="I94" s="32">
        <f t="shared" si="9"/>
        <v>21.96388384955447</v>
      </c>
      <c r="J94" s="32">
        <f t="shared" si="9"/>
        <v>21.96388384955447</v>
      </c>
      <c r="K94" s="32" t="e">
        <f t="shared" si="9"/>
        <v>#DIV/0!</v>
      </c>
    </row>
    <row r="95" spans="1:11" s="42" customFormat="1" ht="20.25" customHeight="1" x14ac:dyDescent="0.2">
      <c r="A95" s="50"/>
      <c r="B95" s="50"/>
      <c r="C95" s="41"/>
      <c r="E95" s="41"/>
    </row>
    <row r="96" spans="1:11" s="1" customFormat="1" ht="15.75" hidden="1" customHeight="1" x14ac:dyDescent="0.2">
      <c r="B96" s="2"/>
      <c r="C96" s="3"/>
      <c r="E96" s="43"/>
    </row>
    <row r="97" spans="2:6" s="1" customFormat="1" ht="24" hidden="1" customHeight="1" x14ac:dyDescent="0.2">
      <c r="B97" s="2"/>
      <c r="C97" s="3"/>
      <c r="E97" s="3">
        <f>E8-E15</f>
        <v>123967.96999999881</v>
      </c>
      <c r="F97" s="3"/>
    </row>
    <row r="98" spans="2:6" s="1" customFormat="1" ht="15" x14ac:dyDescent="0.2">
      <c r="B98" s="2"/>
      <c r="C98" s="3"/>
      <c r="E98" s="44"/>
    </row>
    <row r="99" spans="2:6" s="1" customFormat="1" x14ac:dyDescent="0.2">
      <c r="B99" s="2"/>
      <c r="C99" s="3"/>
    </row>
    <row r="100" spans="2:6" s="1" customFormat="1" x14ac:dyDescent="0.2">
      <c r="B100" s="2"/>
      <c r="C100" s="3"/>
    </row>
    <row r="101" spans="2:6" s="1" customFormat="1" ht="15.75" x14ac:dyDescent="0.2">
      <c r="B101" s="2"/>
      <c r="C101" s="3"/>
      <c r="E101" s="45"/>
    </row>
    <row r="102" spans="2:6" s="1" customFormat="1" ht="22.5" x14ac:dyDescent="0.2">
      <c r="B102" s="2"/>
      <c r="C102" s="3"/>
      <c r="E102" s="46"/>
    </row>
    <row r="103" spans="2:6" s="1" customFormat="1" x14ac:dyDescent="0.2">
      <c r="B103" s="2"/>
      <c r="C103" s="3"/>
      <c r="E103" s="3"/>
    </row>
    <row r="104" spans="2:6" s="1" customFormat="1" x14ac:dyDescent="0.2">
      <c r="B104" s="2"/>
      <c r="C104" s="3"/>
      <c r="E104" s="3"/>
    </row>
    <row r="105" spans="2:6" s="1" customFormat="1" x14ac:dyDescent="0.2">
      <c r="B105" s="2"/>
      <c r="C105" s="3"/>
      <c r="E105" s="3"/>
    </row>
    <row r="106" spans="2:6" s="1" customFormat="1" x14ac:dyDescent="0.2">
      <c r="B106" s="2"/>
      <c r="C106" s="3"/>
      <c r="E106" s="3"/>
      <c r="F106" s="3"/>
    </row>
    <row r="107" spans="2:6" s="1" customFormat="1" x14ac:dyDescent="0.2">
      <c r="B107" s="2"/>
      <c r="C107" s="3"/>
      <c r="E107" s="3"/>
    </row>
    <row r="108" spans="2:6" s="1" customFormat="1" x14ac:dyDescent="0.2">
      <c r="B108" s="2"/>
      <c r="C108" s="3"/>
      <c r="E108" s="3"/>
    </row>
    <row r="109" spans="2:6" s="1" customFormat="1" ht="18.75" x14ac:dyDescent="0.2">
      <c r="B109" s="2"/>
      <c r="C109" s="3"/>
      <c r="E109" s="47"/>
    </row>
    <row r="110" spans="2:6" s="1" customFormat="1" x14ac:dyDescent="0.2">
      <c r="B110" s="2"/>
      <c r="C110" s="3"/>
      <c r="E110" s="3"/>
    </row>
    <row r="111" spans="2:6" s="1" customFormat="1" x14ac:dyDescent="0.2">
      <c r="B111" s="2"/>
      <c r="C111" s="3"/>
      <c r="E111" s="3"/>
    </row>
    <row r="112" spans="2:6" s="1" customFormat="1" x14ac:dyDescent="0.2">
      <c r="B112" s="2"/>
      <c r="C112" s="3"/>
      <c r="E112" s="48"/>
    </row>
    <row r="113" spans="2:5" s="1" customFormat="1" x14ac:dyDescent="0.2">
      <c r="B113" s="2"/>
      <c r="C113" s="3"/>
      <c r="E113" s="3"/>
    </row>
    <row r="114" spans="2:5" s="1" customFormat="1" x14ac:dyDescent="0.2">
      <c r="B114" s="2"/>
      <c r="C114" s="3"/>
      <c r="E114" s="3"/>
    </row>
    <row r="115" spans="2:5" s="1" customFormat="1" x14ac:dyDescent="0.2">
      <c r="B115" s="2"/>
      <c r="C115" s="3"/>
      <c r="E115" s="3"/>
    </row>
    <row r="116" spans="2:5" s="1" customFormat="1" x14ac:dyDescent="0.2">
      <c r="B116" s="2"/>
      <c r="C116" s="3"/>
      <c r="E116" s="3"/>
    </row>
  </sheetData>
  <autoFilter ref="A14:K14"/>
  <mergeCells count="16">
    <mergeCell ref="A95:B95"/>
    <mergeCell ref="H1:K1"/>
    <mergeCell ref="A2:K2"/>
    <mergeCell ref="A3:K3"/>
    <mergeCell ref="A5:A7"/>
    <mergeCell ref="B5:B7"/>
    <mergeCell ref="C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9370078740157483" right="0.39370078740157483" top="0.3937007874015748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Федотова Елена Рифовна</cp:lastModifiedBy>
  <cp:lastPrinted>2024-04-24T06:29:59Z</cp:lastPrinted>
  <dcterms:created xsi:type="dcterms:W3CDTF">2024-04-17T10:32:31Z</dcterms:created>
  <dcterms:modified xsi:type="dcterms:W3CDTF">2024-04-24T06:30:16Z</dcterms:modified>
</cp:coreProperties>
</file>